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archiv 2022\RDS\Veterina\D.1.4.5_ZTI_CHOK_06_22\edit\"/>
    </mc:Choice>
  </mc:AlternateContent>
  <xr:revisionPtr revIDLastSave="0" documentId="13_ncr:1_{AD703242-153B-475D-9B79-D37EBAE7C1CB}" xr6:coauthVersionLast="47" xr6:coauthVersionMax="47" xr10:uidLastSave="{00000000-0000-0000-0000-000000000000}"/>
  <bookViews>
    <workbookView xWindow="-289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5 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'D.1.4.5 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'D.1.4.5 '!$A$1:$S$137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4" i="12" l="1"/>
  <c r="G54" i="12"/>
  <c r="G52" i="12"/>
  <c r="G50" i="12"/>
  <c r="G48" i="12"/>
  <c r="G46" i="12"/>
  <c r="G44" i="12"/>
  <c r="G42" i="12"/>
  <c r="G40" i="12"/>
  <c r="G37" i="12"/>
  <c r="G36" i="12"/>
  <c r="G35" i="12"/>
  <c r="G34" i="12"/>
  <c r="G33" i="12"/>
  <c r="G31" i="12"/>
  <c r="G30" i="12"/>
  <c r="G27" i="12"/>
  <c r="G24" i="12"/>
  <c r="G22" i="12"/>
  <c r="G18" i="12"/>
  <c r="G16" i="12"/>
  <c r="G13" i="12"/>
  <c r="G11" i="12"/>
  <c r="G9" i="12"/>
  <c r="G56" i="12" l="1"/>
  <c r="G58" i="12"/>
  <c r="G59" i="12"/>
  <c r="G60" i="12"/>
  <c r="G61" i="12"/>
  <c r="G62" i="12"/>
  <c r="G63" i="12"/>
  <c r="G64" i="12"/>
  <c r="G65" i="12"/>
  <c r="G66" i="12"/>
  <c r="G67" i="12"/>
  <c r="E38" i="12"/>
  <c r="G38" i="12" s="1"/>
  <c r="G94" i="12" l="1"/>
  <c r="G76" i="12"/>
  <c r="G89" i="12"/>
  <c r="G90" i="12"/>
  <c r="G91" i="12"/>
  <c r="G92" i="12"/>
  <c r="G93" i="12"/>
  <c r="G115" i="12" l="1"/>
  <c r="G118" i="12" l="1"/>
  <c r="G105" i="12"/>
  <c r="G104" i="12"/>
  <c r="G73" i="12"/>
  <c r="G72" i="12"/>
  <c r="Q63" i="12" l="1"/>
  <c r="O63" i="12"/>
  <c r="K63" i="12"/>
  <c r="I63" i="12"/>
  <c r="I24" i="12" l="1"/>
  <c r="K24" i="12"/>
  <c r="O24" i="12"/>
  <c r="Q24" i="12"/>
  <c r="V24" i="12"/>
  <c r="I25" i="12"/>
  <c r="K25" i="12"/>
  <c r="O25" i="12"/>
  <c r="Q25" i="12"/>
  <c r="V25" i="12"/>
  <c r="G123" i="12" l="1"/>
  <c r="G122" i="12"/>
  <c r="G107" i="12" l="1"/>
  <c r="G108" i="12"/>
  <c r="G109" i="12"/>
  <c r="G110" i="12"/>
  <c r="G111" i="12"/>
  <c r="G112" i="12"/>
  <c r="G121" i="12" l="1"/>
  <c r="G116" i="12"/>
  <c r="G117" i="12"/>
  <c r="G114" i="12"/>
  <c r="M63" i="12"/>
  <c r="I9" i="12" l="1"/>
  <c r="K9" i="12"/>
  <c r="O9" i="12"/>
  <c r="Q9" i="12"/>
  <c r="V9" i="12"/>
  <c r="M11" i="12"/>
  <c r="I11" i="12"/>
  <c r="K11" i="12"/>
  <c r="O11" i="12"/>
  <c r="Q11" i="12"/>
  <c r="V11" i="12"/>
  <c r="M13" i="12"/>
  <c r="I13" i="12"/>
  <c r="K13" i="12"/>
  <c r="O13" i="12"/>
  <c r="Q13" i="12"/>
  <c r="V13" i="12"/>
  <c r="M16" i="12"/>
  <c r="I16" i="12"/>
  <c r="K16" i="12"/>
  <c r="O16" i="12"/>
  <c r="Q16" i="12"/>
  <c r="V16" i="12"/>
  <c r="M18" i="12"/>
  <c r="I18" i="12"/>
  <c r="K18" i="12"/>
  <c r="O18" i="12"/>
  <c r="Q18" i="12"/>
  <c r="V18" i="12"/>
  <c r="M20" i="12"/>
  <c r="I20" i="12"/>
  <c r="K20" i="12"/>
  <c r="O20" i="12"/>
  <c r="Q20" i="12"/>
  <c r="V20" i="12"/>
  <c r="M22" i="12"/>
  <c r="I22" i="12"/>
  <c r="K22" i="12"/>
  <c r="O22" i="12"/>
  <c r="Q22" i="12"/>
  <c r="V22" i="12"/>
  <c r="M23" i="12"/>
  <c r="I23" i="12"/>
  <c r="K23" i="12"/>
  <c r="O23" i="12"/>
  <c r="Q23" i="12"/>
  <c r="V23" i="12"/>
  <c r="M24" i="12"/>
  <c r="M25" i="12"/>
  <c r="G26" i="12"/>
  <c r="M27" i="12"/>
  <c r="I27" i="12"/>
  <c r="K27" i="12"/>
  <c r="O27" i="12"/>
  <c r="Q27" i="12"/>
  <c r="V27" i="12"/>
  <c r="M28" i="12"/>
  <c r="I28" i="12"/>
  <c r="K28" i="12"/>
  <c r="O28" i="12"/>
  <c r="Q28" i="12"/>
  <c r="V28" i="12"/>
  <c r="M29" i="12"/>
  <c r="I29" i="12"/>
  <c r="K29" i="12"/>
  <c r="O29" i="12"/>
  <c r="Q29" i="12"/>
  <c r="V29" i="12"/>
  <c r="M32" i="12"/>
  <c r="I32" i="12"/>
  <c r="K32" i="12"/>
  <c r="O32" i="12"/>
  <c r="Q32" i="12"/>
  <c r="V31" i="12"/>
  <c r="G68" i="12"/>
  <c r="G69" i="12"/>
  <c r="M39" i="12" s="1"/>
  <c r="I39" i="12"/>
  <c r="K39" i="12"/>
  <c r="O39" i="12"/>
  <c r="Q39" i="12"/>
  <c r="V38" i="12"/>
  <c r="M40" i="12"/>
  <c r="I40" i="12"/>
  <c r="K40" i="12"/>
  <c r="O40" i="12"/>
  <c r="Q40" i="12"/>
  <c r="V39" i="12"/>
  <c r="M42" i="12"/>
  <c r="I42" i="12"/>
  <c r="K42" i="12"/>
  <c r="O42" i="12"/>
  <c r="Q42" i="12"/>
  <c r="V41" i="12"/>
  <c r="M44" i="12"/>
  <c r="I44" i="12"/>
  <c r="K44" i="12"/>
  <c r="O44" i="12"/>
  <c r="Q44" i="12"/>
  <c r="V43" i="12"/>
  <c r="G70" i="12"/>
  <c r="G71" i="12"/>
  <c r="M46" i="12" s="1"/>
  <c r="I46" i="12"/>
  <c r="K46" i="12"/>
  <c r="O46" i="12"/>
  <c r="Q46" i="12"/>
  <c r="V45" i="12"/>
  <c r="G78" i="12"/>
  <c r="G80" i="12"/>
  <c r="G82" i="12"/>
  <c r="G84" i="12"/>
  <c r="M61" i="12" s="1"/>
  <c r="I61" i="12"/>
  <c r="K61" i="12"/>
  <c r="O61" i="12"/>
  <c r="Q61" i="12"/>
  <c r="V60" i="12"/>
  <c r="G85" i="12"/>
  <c r="I62" i="12"/>
  <c r="K62" i="12"/>
  <c r="O62" i="12"/>
  <c r="Q62" i="12"/>
  <c r="V61" i="12"/>
  <c r="G86" i="12"/>
  <c r="G87" i="12"/>
  <c r="G88" i="12"/>
  <c r="M64" i="12"/>
  <c r="I64" i="12"/>
  <c r="K64" i="12"/>
  <c r="O64" i="12"/>
  <c r="Q64" i="12"/>
  <c r="V63" i="12"/>
  <c r="M67" i="12"/>
  <c r="I67" i="12"/>
  <c r="K67" i="12"/>
  <c r="O67" i="12"/>
  <c r="Q67" i="12"/>
  <c r="V66" i="12"/>
  <c r="M69" i="12"/>
  <c r="I69" i="12"/>
  <c r="K69" i="12"/>
  <c r="O69" i="12"/>
  <c r="Q69" i="12"/>
  <c r="V68" i="12"/>
  <c r="M78" i="12"/>
  <c r="I78" i="12"/>
  <c r="K78" i="12"/>
  <c r="O78" i="12"/>
  <c r="Q78" i="12"/>
  <c r="M80" i="12"/>
  <c r="I80" i="12"/>
  <c r="K80" i="12"/>
  <c r="O80" i="12"/>
  <c r="Q80" i="12"/>
  <c r="V78" i="12"/>
  <c r="I86" i="12"/>
  <c r="K86" i="12"/>
  <c r="O86" i="12"/>
  <c r="Q86" i="12"/>
  <c r="V84" i="12"/>
  <c r="G98" i="12"/>
  <c r="I87" i="12"/>
  <c r="K87" i="12"/>
  <c r="O87" i="12"/>
  <c r="Q87" i="12"/>
  <c r="V85" i="12"/>
  <c r="G99" i="12"/>
  <c r="M88" i="12" s="1"/>
  <c r="I88" i="12"/>
  <c r="K88" i="12"/>
  <c r="O88" i="12"/>
  <c r="Q88" i="12"/>
  <c r="V86" i="12"/>
  <c r="G100" i="12"/>
  <c r="G101" i="12"/>
  <c r="V87" i="12"/>
  <c r="G102" i="12"/>
  <c r="G103" i="12"/>
  <c r="G106" i="12"/>
  <c r="G113" i="12"/>
  <c r="G119" i="12"/>
  <c r="G120" i="12"/>
  <c r="M102" i="12"/>
  <c r="I102" i="12"/>
  <c r="K102" i="12"/>
  <c r="O102" i="12"/>
  <c r="Q102" i="12"/>
  <c r="V101" i="12"/>
  <c r="M105" i="12"/>
  <c r="I105" i="12"/>
  <c r="K105" i="12"/>
  <c r="O105" i="12"/>
  <c r="Q105" i="12"/>
  <c r="G127" i="12"/>
  <c r="I107" i="12"/>
  <c r="K107" i="12"/>
  <c r="O107" i="12"/>
  <c r="Q107" i="12"/>
  <c r="V107" i="12"/>
  <c r="V105" i="12" s="1"/>
  <c r="F41" i="1"/>
  <c r="I20" i="1"/>
  <c r="I19" i="1"/>
  <c r="I18" i="1"/>
  <c r="E74" i="12" l="1"/>
  <c r="K50" i="12" s="1"/>
  <c r="E125" i="12"/>
  <c r="G126" i="12"/>
  <c r="I59" i="1" s="1"/>
  <c r="M62" i="12"/>
  <c r="M56" i="12" s="1"/>
  <c r="E95" i="12"/>
  <c r="G29" i="12"/>
  <c r="I54" i="1" s="1"/>
  <c r="G32" i="12"/>
  <c r="I55" i="1" s="1"/>
  <c r="M87" i="12"/>
  <c r="M9" i="12"/>
  <c r="G8" i="12"/>
  <c r="M107" i="12"/>
  <c r="K85" i="12"/>
  <c r="K56" i="12"/>
  <c r="K8" i="12"/>
  <c r="Q8" i="12"/>
  <c r="I8" i="12"/>
  <c r="V55" i="12"/>
  <c r="I53" i="1"/>
  <c r="V8" i="12"/>
  <c r="Q56" i="12"/>
  <c r="I56" i="12"/>
  <c r="O8" i="12"/>
  <c r="Q85" i="12"/>
  <c r="I85" i="12"/>
  <c r="O85" i="12"/>
  <c r="O56" i="12"/>
  <c r="F40" i="1"/>
  <c r="F39" i="1"/>
  <c r="F42" i="1" s="1"/>
  <c r="A23" i="1" s="1"/>
  <c r="A24" i="1" s="1"/>
  <c r="G24" i="1" s="1"/>
  <c r="M86" i="12"/>
  <c r="J28" i="1"/>
  <c r="J26" i="1"/>
  <c r="G38" i="1"/>
  <c r="F38" i="1"/>
  <c r="H32" i="1"/>
  <c r="J23" i="1"/>
  <c r="J24" i="1"/>
  <c r="J25" i="1"/>
  <c r="J27" i="1"/>
  <c r="E24" i="1"/>
  <c r="E26" i="1"/>
  <c r="O50" i="12" l="1"/>
  <c r="V49" i="12"/>
  <c r="I50" i="12"/>
  <c r="Q50" i="12"/>
  <c r="G74" i="12"/>
  <c r="G95" i="12"/>
  <c r="I82" i="12"/>
  <c r="V79" i="12"/>
  <c r="Q82" i="12"/>
  <c r="K82" i="12"/>
  <c r="O82" i="12"/>
  <c r="I52" i="1"/>
  <c r="I16" i="1" s="1"/>
  <c r="M8" i="12"/>
  <c r="M85" i="12"/>
  <c r="G40" i="1"/>
  <c r="H40" i="1" s="1"/>
  <c r="I40" i="1" s="1"/>
  <c r="M50" i="12" l="1"/>
  <c r="G39" i="12"/>
  <c r="I56" i="1" s="1"/>
  <c r="M82" i="12"/>
  <c r="G75" i="12"/>
  <c r="G41" i="1"/>
  <c r="H41" i="1" s="1"/>
  <c r="I41" i="1" s="1"/>
  <c r="G39" i="1"/>
  <c r="H39" i="1" l="1"/>
  <c r="G42" i="1"/>
  <c r="G28" i="1" l="1"/>
  <c r="H42" i="1"/>
  <c r="I39" i="1"/>
  <c r="I42" i="1" s="1"/>
  <c r="J41" i="1" l="1"/>
  <c r="J39" i="1"/>
  <c r="J42" i="1" s="1"/>
  <c r="J40" i="1"/>
  <c r="A25" i="1"/>
  <c r="A26" i="1" s="1"/>
  <c r="G26" i="1" s="1"/>
  <c r="A27" i="1" s="1"/>
  <c r="A29" i="1" s="1"/>
  <c r="G29" i="1" s="1"/>
  <c r="G27" i="1" s="1"/>
  <c r="G125" i="12"/>
  <c r="G96" i="12" s="1"/>
  <c r="I57" i="1" l="1"/>
  <c r="I58" i="1" l="1"/>
  <c r="I60" i="1" s="1"/>
  <c r="J55" i="1" s="1"/>
  <c r="G129" i="12"/>
  <c r="I17" i="1"/>
  <c r="I21" i="1" s="1"/>
  <c r="J52" i="1" l="1"/>
  <c r="J58" i="1"/>
  <c r="J56" i="1"/>
  <c r="J57" i="1"/>
  <c r="J53" i="1"/>
  <c r="J59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</author>
  </authors>
  <commentList>
    <comment ref="S6" authorId="0" shapeId="0" xr:uid="{059134AD-9ED5-49E8-AB2B-EED3C7EAA6C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013C9B6-72F2-420C-B7D0-8515D9FAA4B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<sst xmlns="http://schemas.openxmlformats.org/spreadsheetml/2006/main" count="653" uniqueCount="303">
  <si>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</si>
  <si>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</si>
  <si>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</si>
  <si>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</si>
  <si>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</si>
  <si>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</si>
  <si>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</si>
  <si>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</si>
  <si>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</si>
  <si>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</si>
  <si>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</si>
  <si>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</si>
  <si>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</si>
  <si>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</si>
  <si>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</si>
  <si>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</si>
  <si>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</si>
  <si>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</si>
  <si>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</si>
  <si>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</si>
  <si>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</si>
  <si>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</si>
  <si>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</si>
  <si>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</si>
  <si>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</si>
  <si>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</si>
  <si>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</si>
  <si>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</si>
  <si>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</si>
  <si>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</si>
  <si>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</si>
  <si>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</si>
  <si>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</si>
  <si>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</si>
  <si>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</si>
  <si>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</si>
  <si>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</si>
  <si>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</si>
  <si>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</si>
  <si>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</si>
  <si>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</si>
  <si>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</si>
  <si>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</si>
  <si>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</si>
  <si>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ZTI</t>
  </si>
  <si>
    <t>D 106</t>
  </si>
  <si>
    <t>ZDRAVOTNĚ TECHNICKÉ INSTALACE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</si>
  <si>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</si>
  <si>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</si>
  <si>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</si>
  <si>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</si>
  <si>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</si>
  <si>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</si>
  <si>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</si>
  <si>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</si>
  <si>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</si>
  <si>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</si>
  <si>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</si>
  <si>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</si>
  <si>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</si>
  <si>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</si>
  <si>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</si>
  <si>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</si>
  <si>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</si>
  <si>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</si>
  <si>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</si>
  <si>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</si>
  <si>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</si>
  <si>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</si>
  <si>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</si>
  <si>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</si>
  <si>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</si>
  <si>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</si>
  <si>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</si>
  <si>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</si>
  <si>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</si>
  <si>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</si>
  <si>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</si>
  <si>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</si>
  <si>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</si>
  <si>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</si>
  <si>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</si>
  <si>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</si>
  <si>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</si>
  <si>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</si>
  <si>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</si>
  <si>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</si>
  <si>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</si>
  <si>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</si>
  <si>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</si>
  <si>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</si>
  <si>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</si>
  <si>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</si>
  <si>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</si>
  <si>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m3</t>
  </si>
  <si>
    <t>RTS 18/ II</t>
  </si>
  <si>
    <t>POL1_1</t>
  </si>
  <si>
    <t>VV</t>
  </si>
  <si>
    <t>132201219R00</t>
  </si>
  <si>
    <t>m2</t>
  </si>
  <si>
    <t>POL1_</t>
  </si>
  <si>
    <t>162701105R00</t>
  </si>
  <si>
    <t>Vodorovné přemístění výkopku z hor.1-4 do 10000 m</t>
  </si>
  <si>
    <t>Poplatek za skládku horniny 1- 4</t>
  </si>
  <si>
    <t>174101101R00</t>
  </si>
  <si>
    <t>Zásyp jam, rýh, šachet se zhutněním, zásyp po úroveň HTU</t>
  </si>
  <si>
    <t>175101101RT2</t>
  </si>
  <si>
    <t>Obsyp potrubí bez prohození sypaniny, s dodáním štěrkopísku frakce 0 - 22 mm</t>
  </si>
  <si>
    <t>175101109R00</t>
  </si>
  <si>
    <t>Příplatek za prohození sypaniny pro obsyp potrubí</t>
  </si>
  <si>
    <t>Indiv</t>
  </si>
  <si>
    <t>PC01</t>
  </si>
  <si>
    <t>Vlastní</t>
  </si>
  <si>
    <t>POL3_0</t>
  </si>
  <si>
    <t>PC02</t>
  </si>
  <si>
    <t>kpl</t>
  </si>
  <si>
    <t>POL2_</t>
  </si>
  <si>
    <t>PC03</t>
  </si>
  <si>
    <t>hod</t>
  </si>
  <si>
    <t>PC04</t>
  </si>
  <si>
    <t>PC05</t>
  </si>
  <si>
    <t>PC06</t>
  </si>
  <si>
    <t>PC07</t>
  </si>
  <si>
    <t>PC08</t>
  </si>
  <si>
    <t>PC09</t>
  </si>
  <si>
    <t>ks</t>
  </si>
  <si>
    <t>451573111R00</t>
  </si>
  <si>
    <t>Lože pod potrubí ze štěrkopísku do 63 mm</t>
  </si>
  <si>
    <t>Tepelné izolace na vodovodním potrubí D20 mm tl. izolace 9,0 mm- návleková</t>
  </si>
  <si>
    <t>m</t>
  </si>
  <si>
    <t>POL12_0</t>
  </si>
  <si>
    <t>Tepelné izolace na vodovodním potrubí D25 mm tl. izolace 9,0 mm- návleková</t>
  </si>
  <si>
    <t>POL1_7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</si>
  <si>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</si>
  <si>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</si>
  <si>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</si>
  <si>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</si>
  <si>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</si>
  <si>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</si>
  <si>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</si>
  <si>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</si>
  <si>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</si>
  <si>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</si>
  <si>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</si>
  <si>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</si>
  <si>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</si>
  <si>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</si>
  <si>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</si>
  <si>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</si>
  <si>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</si>
  <si>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721273200RT3</t>
  </si>
  <si>
    <t>721290123R00</t>
  </si>
  <si>
    <t>Zkouška těsnosti kanalizace kouřem DN 300</t>
  </si>
  <si>
    <t>POL12_1</t>
  </si>
  <si>
    <t>POL7_</t>
  </si>
  <si>
    <t>722173242U00</t>
  </si>
  <si>
    <t>Potr vod plast vícvrst 20x2,3 mm lis</t>
  </si>
  <si>
    <t>722173243U00</t>
  </si>
  <si>
    <t>722173244U00</t>
  </si>
  <si>
    <t>Potr vod plast vícvrst 32X3,0 mm lis</t>
  </si>
  <si>
    <t>722220111R00</t>
  </si>
  <si>
    <t>Nástěnka K 247, pro výtokový ventil G 1/2</t>
  </si>
  <si>
    <t>722220121R00</t>
  </si>
  <si>
    <t>Nástěnka K 247, pro baterii G 1/2</t>
  </si>
  <si>
    <t>pár</t>
  </si>
  <si>
    <t>722280108R00</t>
  </si>
  <si>
    <t>Tlaková zkouška vodovodního potrubí DN 50</t>
  </si>
  <si>
    <t>722290234R00</t>
  </si>
  <si>
    <t>Proplach a dezinfekce vodovod.potrubí DN 80</t>
  </si>
  <si>
    <t>PC15</t>
  </si>
  <si>
    <t>POP</t>
  </si>
  <si>
    <t>PC16</t>
  </si>
  <si>
    <t>PC17</t>
  </si>
  <si>
    <t>PC18</t>
  </si>
  <si>
    <t>998722202R00</t>
  </si>
  <si>
    <t>725119213U00</t>
  </si>
  <si>
    <t>725119402R00</t>
  </si>
  <si>
    <t xml:space="preserve">Montáž předstěnových systémů </t>
  </si>
  <si>
    <t>soubor</t>
  </si>
  <si>
    <t>725219201R00</t>
  </si>
  <si>
    <t xml:space="preserve">Montáž umyvadel </t>
  </si>
  <si>
    <t>725869101R00</t>
  </si>
  <si>
    <t>Montáž uzávěrek zápach.umyvadlových a dřezových</t>
  </si>
  <si>
    <t>Ovládací tlačítko WC obdélník, dvoje splachování</t>
  </si>
  <si>
    <t>PC10</t>
  </si>
  <si>
    <t>PC11</t>
  </si>
  <si>
    <t>Umyvadlový sifon -chrom</t>
  </si>
  <si>
    <t>PC12</t>
  </si>
  <si>
    <t>PC13</t>
  </si>
  <si>
    <t>PC14</t>
  </si>
  <si>
    <t>Roháček</t>
  </si>
  <si>
    <t>PC21</t>
  </si>
  <si>
    <t>998725202R00</t>
  </si>
  <si>
    <t>Pomocný nosný materiál( zavěšení potrubí do stropu nebo do stěn)</t>
  </si>
  <si>
    <t>kg</t>
  </si>
  <si>
    <t>Poznámky uchazeče k zadání</t>
  </si>
  <si>
    <t>END</t>
  </si>
  <si>
    <t xml:space="preserve">Modul s rámem pro závěsný klozet </t>
  </si>
  <si>
    <t>WC závěsné  vč.  sedátka</t>
  </si>
  <si>
    <t>Umyvadlová výpusť</t>
  </si>
  <si>
    <t>PC19</t>
  </si>
  <si>
    <t>PC20</t>
  </si>
  <si>
    <t>PC23</t>
  </si>
  <si>
    <t>721176101R00</t>
  </si>
  <si>
    <t>Potrubí HT připojovací D 32 x 1,8 mm kondenzát</t>
  </si>
  <si>
    <t>Hydrantová skříň s výzbrojí D 25 19/30( s 30-ti m tv.stálou hadicí)</t>
  </si>
  <si>
    <t xml:space="preserve">Potrubí KG svodné (ležaté) v zemi D 100 </t>
  </si>
  <si>
    <t>721176222R00</t>
  </si>
  <si>
    <t>89</t>
  </si>
  <si>
    <t>Ostatní konstrukce na trubním vedení</t>
  </si>
  <si>
    <t>Potrubí HT odpadní zavěšené D 75 x 1,9 mm</t>
  </si>
  <si>
    <t>721176121R00</t>
  </si>
  <si>
    <t>Umyvadlová baterie páková stojánková vč. připoj.pancéřovaných hadiček PN min 16</t>
  </si>
  <si>
    <t>Ostatní konstraukce</t>
  </si>
  <si>
    <t>D.1.4.5</t>
  </si>
  <si>
    <t>včetně tvarovek, objímek. Bez zednických výpomocí</t>
  </si>
  <si>
    <t>800-721</t>
  </si>
  <si>
    <t>RTS 19/I</t>
  </si>
  <si>
    <t>vlastní</t>
  </si>
  <si>
    <t>721176122R00</t>
  </si>
  <si>
    <t>Potrubí HT odpadní zavěšené D 110 x 2,7 mm</t>
  </si>
  <si>
    <t>721273190RT3</t>
  </si>
  <si>
    <t>Zkouška těsnosti kanalizace vodou DN 200</t>
  </si>
  <si>
    <t>721290112R00</t>
  </si>
  <si>
    <t>722131115R00</t>
  </si>
  <si>
    <t>Potrubí ocel. vně pozink.  spojované lisováním D 28x1,5</t>
  </si>
  <si>
    <t>800-722</t>
  </si>
  <si>
    <t>Zednická výpomoc drážky. Prostupy stěn i stropů</t>
  </si>
  <si>
    <t>Kondenzační sifon s kuličkou proti vysychání-vodorovný odtok</t>
  </si>
  <si>
    <t>800-725</t>
  </si>
  <si>
    <t>Modul s rámem pro závěsný bidet</t>
  </si>
  <si>
    <t>Umyvadlo š. 550x420x185  vč. montážní sady</t>
  </si>
  <si>
    <t>Baterie ke dřezu a výlevce nástěnná</t>
  </si>
  <si>
    <t>Dřez nerezový zakapotovaný nástěnný</t>
  </si>
  <si>
    <t>Sifon nerezový pro nástěnný dřez</t>
  </si>
  <si>
    <t>Baterie stojánková bidetová</t>
  </si>
  <si>
    <t>včetně tvarovek, bez tednických výpomocí</t>
  </si>
  <si>
    <t>Zednická výpomoc, drážky vč. zapravení, prostupy stěnou, stropy</t>
  </si>
  <si>
    <t xml:space="preserve">Úprava požárních prostupů spec. firma </t>
  </si>
  <si>
    <t>Potr vod plast vícvrst 25X3,0 mm lis</t>
  </si>
  <si>
    <t>Tepelné izolace na vodovodním potrubí D32 mm tl. izolace 9,0 mm- návleková</t>
  </si>
  <si>
    <t>9987-13203R00</t>
  </si>
  <si>
    <t>Přesun hmot pro vnitřní vodovod, výšky do 24 m</t>
  </si>
  <si>
    <t>998721203R00</t>
  </si>
  <si>
    <t>Zařizovací předměty</t>
  </si>
  <si>
    <t>Popis rozpočtu 1-ZTI</t>
  </si>
  <si>
    <t>dodávku a veškeré náklady s tím spojené vč. vnitrostaveništního přesunu hmot a mimostaveništní dopravy.</t>
  </si>
  <si>
    <t>Veškeré položky vlastní, P-položky, individuální, atp ( neoznačené cenovou úrovní RTS) obsahují montáž a d</t>
  </si>
  <si>
    <t>800-1</t>
  </si>
  <si>
    <t>139 70-0010.RAA</t>
  </si>
  <si>
    <t>Vykopávka v uzavřeném prostoru v hornině 1-4 vynesení výkopku, odvoz 1 km, uložení na skládku</t>
  </si>
  <si>
    <t>Přípl.za lepivost,hloubení rýh 200cm,hor.3</t>
  </si>
  <si>
    <t>Urinálová dělící stěna 100*90*720 vč. upevnění</t>
  </si>
  <si>
    <t>Souprava ventilační střešní , souprava větrací hlavice   D 110 mm včetně rohože z pěněného PE v. tl 5 mm proti orosení</t>
  </si>
  <si>
    <t>Souprava ventilační střešní , souprava větrací hlavice   D 75 mm včetně rohože z pěněného PE v. tl 5 mm proti orosení</t>
  </si>
  <si>
    <t>SIMULAČNÍ CENTRUM-KLINIKA CHOROB MALÝCH ZVÍŘAT                                OBJEKT 43</t>
  </si>
  <si>
    <t>SIMULAČNÍ CENTRUM-KLINIKA MALÝCH ZVÍŘAT, OBJEKT Č.43</t>
  </si>
  <si>
    <t>RTS 22/I</t>
  </si>
  <si>
    <t>Zpětný ventil na požárním potrubí -G1"</t>
  </si>
  <si>
    <t>Uzávěr podomítkový G1"</t>
  </si>
  <si>
    <t>Pojistná souprava  před ohřívačem G3/4"</t>
  </si>
  <si>
    <t>Vsazení odbočky do stávajícího potrubí</t>
  </si>
  <si>
    <t>Propojení se stávajícím potrubím</t>
  </si>
  <si>
    <t>Modul s rámem pro pisoár</t>
  </si>
  <si>
    <t>Bidet závěsný</t>
  </si>
  <si>
    <t>ZAŘIZIOVACÍ PŘEDMĚTY VIZ STANDARDY, NUTNO VZORKOVAT</t>
  </si>
  <si>
    <t>Pisoár na senzor, vč. montážní sady</t>
  </si>
  <si>
    <t>splachovací nádržka vysokopoložená pro výlevku</t>
  </si>
  <si>
    <t>Oddálené splachování pro výlevku</t>
  </si>
  <si>
    <t>Demontáž zařizovacích předmětů k výměně- výlevka</t>
  </si>
  <si>
    <t>Výlevka keramická se zadním odpadem DN 100 vč. mřížky</t>
  </si>
  <si>
    <t>RTS 22/ I</t>
  </si>
  <si>
    <t>Potrubí třívrstvé odhlučněné DN 110</t>
  </si>
  <si>
    <t>Potrubí třívrstvé odhlučněné DN 75</t>
  </si>
  <si>
    <t>Dešťový vtok DN 75/110 s nástavcem s  manžetami kompatibilními s izolací střechy, VYHŘÍVANÝ</t>
  </si>
  <si>
    <t>Demontáž stávajícívh podhledů a zpětná montáž</t>
  </si>
  <si>
    <t>Sifon pro napojení opdpadu z PV ( nálevka s kuličkou)</t>
  </si>
  <si>
    <t>Vsazení odbočky do stávajícího potrubí DN 100 včetně montážního otvoru</t>
  </si>
  <si>
    <t>Mtž klozet mís, bidetů  závěsných, výlevek a nástěnného dřezu</t>
  </si>
  <si>
    <t>Přesun hmot pro zařizovací předměty, výšky do 6m</t>
  </si>
  <si>
    <t>Rozebrání a zpětné zapravení podlahy včetně izolace, přeložka kanalizace</t>
  </si>
  <si>
    <t>Izolace na dešťové kanalizace DN 70</t>
  </si>
  <si>
    <t>Izolace na dešťové kanalizace DN 100</t>
  </si>
  <si>
    <t xml:space="preserve"> </t>
  </si>
  <si>
    <t xml:space="preserve">Propojení nové kanalizace na stávající </t>
  </si>
  <si>
    <t>6,5*1,0*0,7</t>
  </si>
  <si>
    <t>6,5*0,1*0,7</t>
  </si>
  <si>
    <t>Položka pořadí 8 : 0,455*-1</t>
  </si>
  <si>
    <t>Položka pořadí 1 : 4,55</t>
  </si>
  <si>
    <t>6,5*0,4*0,7</t>
  </si>
  <si>
    <t>Položka pořadí 6 : 1,82*-1</t>
  </si>
  <si>
    <t>Položka pořadí 6 :1,82</t>
  </si>
  <si>
    <t>Položka pořadí 8 : 0,455</t>
  </si>
  <si>
    <t>Položka pořadí 3 : 2,255</t>
  </si>
  <si>
    <t>Položka 1: 4,55</t>
  </si>
  <si>
    <t>Položka pořadí 6 : 1,82</t>
  </si>
  <si>
    <t>199000002</t>
  </si>
  <si>
    <t>Přesun hmot izolace tepelné v objektech výšky do 6,0 m</t>
  </si>
  <si>
    <t>Přesun hmot pro vnitřní kanalizaci, výšky do 6 m</t>
  </si>
  <si>
    <t>Výkaz výměr</t>
  </si>
  <si>
    <t>RTS 229/I</t>
  </si>
  <si>
    <t>PC22</t>
  </si>
  <si>
    <t>Trafo pro ovládání pisoárů 1-3 vč. prodrátování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</si>
</sst>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rgb="FF00B050"/>
      <name val="Arial CE"/>
      <charset val="238"/>
    </font>
    <font>
      <sz val="8"/>
      <color theme="1"/>
      <name val="Arial"/>
      <family val="2"/>
      <charset val="238"/>
    </font>
    <font>
      <b/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4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4" borderId="41" xfId="0" applyNumberFormat="1" applyFont="1" applyFill="1" applyBorder="1" applyAlignment="1" applyProtection="1">
      <alignment vertical="top" shrinkToFit="1"/>
      <protection locked="0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9" fillId="0" borderId="44" xfId="2" applyNumberFormat="1" applyFont="1" applyBorder="1"/>
    <xf numFmtId="0" fontId="20" fillId="0" borderId="0" xfId="0" applyFont="1"/>
    <xf numFmtId="0" fontId="21" fillId="0" borderId="44" xfId="2" applyFont="1" applyBorder="1" applyAlignment="1">
      <alignment vertical="top" wrapText="1"/>
    </xf>
    <xf numFmtId="49" fontId="21" fillId="0" borderId="44" xfId="2" applyNumberFormat="1" applyFont="1" applyBorder="1" applyAlignment="1">
      <alignment horizontal="center" shrinkToFit="1"/>
    </xf>
    <xf numFmtId="49" fontId="16" fillId="0" borderId="18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 shrinkToFit="1"/>
    </xf>
    <xf numFmtId="4" fontId="16" fillId="4" borderId="18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9" fontId="7" fillId="0" borderId="36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164" fontId="16" fillId="0" borderId="18" xfId="0" applyNumberFormat="1" applyFont="1" applyBorder="1" applyAlignment="1">
      <alignment vertical="top" shrinkToFit="1"/>
    </xf>
    <xf numFmtId="0" fontId="19" fillId="0" borderId="39" xfId="2" applyFont="1" applyBorder="1" applyAlignment="1">
      <alignment vertical="top" wrapText="1"/>
    </xf>
    <xf numFmtId="0" fontId="16" fillId="0" borderId="39" xfId="0" applyFont="1" applyBorder="1" applyAlignment="1">
      <alignment vertical="top"/>
    </xf>
    <xf numFmtId="49" fontId="16" fillId="0" borderId="46" xfId="0" applyNumberFormat="1" applyFont="1" applyBorder="1" applyAlignment="1">
      <alignment vertical="top"/>
    </xf>
    <xf numFmtId="49" fontId="21" fillId="0" borderId="40" xfId="2" applyNumberFormat="1" applyFont="1" applyBorder="1" applyAlignment="1">
      <alignment horizontal="left" vertical="top"/>
    </xf>
    <xf numFmtId="0" fontId="0" fillId="0" borderId="39" xfId="0" applyBorder="1" applyAlignment="1">
      <alignment vertical="top"/>
    </xf>
    <xf numFmtId="0" fontId="16" fillId="0" borderId="44" xfId="0" applyFont="1" applyBorder="1" applyAlignment="1">
      <alignment vertical="top"/>
    </xf>
    <xf numFmtId="0" fontId="16" fillId="0" borderId="47" xfId="0" applyFont="1" applyBorder="1" applyAlignment="1">
      <alignment vertical="top"/>
    </xf>
    <xf numFmtId="49" fontId="19" fillId="0" borderId="39" xfId="2" applyNumberFormat="1" applyFont="1" applyBorder="1" applyAlignment="1">
      <alignment horizontal="left" vertical="top"/>
    </xf>
    <xf numFmtId="0" fontId="16" fillId="0" borderId="48" xfId="0" applyFont="1" applyBorder="1" applyAlignment="1">
      <alignment horizontal="center" vertical="top" shrinkToFit="1"/>
    </xf>
    <xf numFmtId="49" fontId="16" fillId="0" borderId="37" xfId="0" applyNumberFormat="1" applyFont="1" applyBorder="1" applyAlignment="1">
      <alignment vertical="top"/>
    </xf>
    <xf numFmtId="0" fontId="16" fillId="0" borderId="26" xfId="0" applyFont="1" applyBorder="1" applyAlignment="1">
      <alignment vertical="top"/>
    </xf>
    <xf numFmtId="49" fontId="16" fillId="0" borderId="49" xfId="0" applyNumberFormat="1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4" borderId="37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50" xfId="0" applyNumberFormat="1" applyFont="1" applyBorder="1" applyAlignment="1">
      <alignment vertical="top" shrinkToFit="1"/>
    </xf>
    <xf numFmtId="0" fontId="16" fillId="0" borderId="50" xfId="0" applyFont="1" applyBorder="1" applyAlignment="1">
      <alignment vertical="top"/>
    </xf>
    <xf numFmtId="49" fontId="16" fillId="0" borderId="50" xfId="0" applyNumberFormat="1" applyFont="1" applyBorder="1" applyAlignment="1">
      <alignment vertical="top"/>
    </xf>
    <xf numFmtId="0" fontId="16" fillId="0" borderId="50" xfId="0" applyFont="1" applyBorder="1" applyAlignment="1">
      <alignment horizontal="center" vertical="top" shrinkToFit="1"/>
    </xf>
    <xf numFmtId="164" fontId="16" fillId="0" borderId="50" xfId="0" applyNumberFormat="1" applyFont="1" applyBorder="1" applyAlignment="1">
      <alignment vertical="top" shrinkToFit="1"/>
    </xf>
    <xf numFmtId="4" fontId="16" fillId="4" borderId="50" xfId="0" applyNumberFormat="1" applyFont="1" applyFill="1" applyBorder="1" applyAlignment="1" applyProtection="1">
      <alignment vertical="top" shrinkToFit="1"/>
      <protection locked="0"/>
    </xf>
    <xf numFmtId="49" fontId="16" fillId="0" borderId="50" xfId="0" applyNumberFormat="1" applyFont="1" applyBorder="1" applyAlignment="1">
      <alignment horizontal="left" vertical="top" wrapText="1"/>
    </xf>
    <xf numFmtId="49" fontId="16" fillId="0" borderId="51" xfId="0" applyNumberFormat="1" applyFont="1" applyBorder="1" applyAlignment="1">
      <alignment horizontal="left" vertical="top" wrapText="1"/>
    </xf>
    <xf numFmtId="0" fontId="16" fillId="0" borderId="51" xfId="0" applyFont="1" applyBorder="1" applyAlignment="1">
      <alignment horizontal="center" vertical="top" shrinkToFit="1"/>
    </xf>
    <xf numFmtId="164" fontId="16" fillId="0" borderId="51" xfId="0" applyNumberFormat="1" applyFont="1" applyBorder="1" applyAlignment="1">
      <alignment vertical="top" shrinkToFit="1"/>
    </xf>
    <xf numFmtId="4" fontId="16" fillId="4" borderId="51" xfId="0" applyNumberFormat="1" applyFont="1" applyFill="1" applyBorder="1" applyAlignment="1" applyProtection="1">
      <alignment vertical="top" shrinkToFit="1"/>
      <protection locked="0"/>
    </xf>
    <xf numFmtId="4" fontId="16" fillId="0" borderId="52" xfId="0" applyNumberFormat="1" applyFont="1" applyBorder="1" applyAlignment="1">
      <alignment vertical="top" shrinkToFit="1"/>
    </xf>
    <xf numFmtId="0" fontId="8" fillId="3" borderId="38" xfId="0" applyFont="1" applyFill="1" applyBorder="1" applyAlignment="1">
      <alignment vertical="top"/>
    </xf>
    <xf numFmtId="49" fontId="8" fillId="3" borderId="37" xfId="0" applyNumberFormat="1" applyFont="1" applyFill="1" applyBorder="1" applyAlignment="1">
      <alignment vertical="top"/>
    </xf>
    <xf numFmtId="49" fontId="8" fillId="3" borderId="37" xfId="0" applyNumberFormat="1" applyFont="1" applyFill="1" applyBorder="1" applyAlignment="1">
      <alignment horizontal="left" vertical="top" wrapText="1"/>
    </xf>
    <xf numFmtId="0" fontId="8" fillId="3" borderId="37" xfId="0" applyFont="1" applyFill="1" applyBorder="1" applyAlignment="1">
      <alignment horizontal="center" vertical="top" shrinkToFit="1"/>
    </xf>
    <xf numFmtId="164" fontId="8" fillId="3" borderId="37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8" fillId="3" borderId="44" xfId="0" applyFont="1" applyFill="1" applyBorder="1" applyAlignment="1">
      <alignment vertical="top"/>
    </xf>
    <xf numFmtId="49" fontId="8" fillId="3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horizontal="center" vertical="top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" fontId="16" fillId="0" borderId="53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0" fontId="19" fillId="0" borderId="44" xfId="2" applyFont="1" applyBorder="1" applyAlignment="1">
      <alignment horizontal="center" vertical="top"/>
    </xf>
    <xf numFmtId="49" fontId="16" fillId="0" borderId="54" xfId="0" applyNumberFormat="1" applyFont="1" applyBorder="1" applyAlignment="1">
      <alignment vertical="top"/>
    </xf>
    <xf numFmtId="49" fontId="16" fillId="0" borderId="55" xfId="0" applyNumberFormat="1" applyFont="1" applyBorder="1" applyAlignment="1">
      <alignment horizontal="left" vertical="top" wrapText="1"/>
    </xf>
    <xf numFmtId="0" fontId="16" fillId="0" borderId="55" xfId="0" applyFont="1" applyBorder="1" applyAlignment="1">
      <alignment horizontal="center" vertical="top" shrinkToFit="1"/>
    </xf>
    <xf numFmtId="164" fontId="16" fillId="0" borderId="55" xfId="0" applyNumberFormat="1" applyFont="1" applyBorder="1" applyAlignment="1">
      <alignment vertical="top" shrinkToFit="1"/>
    </xf>
    <xf numFmtId="4" fontId="16" fillId="4" borderId="55" xfId="0" applyNumberFormat="1" applyFont="1" applyFill="1" applyBorder="1" applyAlignment="1" applyProtection="1">
      <alignment vertical="top" shrinkToFit="1"/>
      <protection locked="0"/>
    </xf>
    <xf numFmtId="49" fontId="21" fillId="0" borderId="37" xfId="2" applyNumberFormat="1" applyFont="1" applyBorder="1" applyAlignment="1">
      <alignment horizontal="left" vertical="top"/>
    </xf>
    <xf numFmtId="0" fontId="0" fillId="0" borderId="37" xfId="0" applyBorder="1"/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16" fillId="0" borderId="0" xfId="0" applyNumberFormat="1" applyFont="1" applyBorder="1" applyAlignment="1">
      <alignment vertical="top" shrinkToFit="1"/>
    </xf>
    <xf numFmtId="0" fontId="0" fillId="0" borderId="0" xfId="0" applyBorder="1"/>
    <xf numFmtId="0" fontId="16" fillId="0" borderId="37" xfId="0" applyFont="1" applyBorder="1" applyAlignment="1">
      <alignment vertical="top"/>
    </xf>
    <xf numFmtId="4" fontId="16" fillId="0" borderId="56" xfId="0" applyNumberFormat="1" applyFont="1" applyBorder="1" applyAlignment="1">
      <alignment vertical="top" shrinkToFit="1"/>
    </xf>
    <xf numFmtId="4" fontId="16" fillId="4" borderId="56" xfId="0" applyNumberFormat="1" applyFont="1" applyFill="1" applyBorder="1" applyAlignment="1" applyProtection="1">
      <alignment vertical="top" shrinkToFit="1"/>
      <protection locked="0"/>
    </xf>
    <xf numFmtId="0" fontId="16" fillId="0" borderId="18" xfId="0" applyFont="1" applyBorder="1" applyAlignment="1">
      <alignment vertical="top"/>
    </xf>
    <xf numFmtId="49" fontId="16" fillId="0" borderId="39" xfId="0" applyNumberFormat="1" applyFont="1" applyBorder="1" applyAlignment="1">
      <alignment horizontal="left" vertical="top" wrapText="1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9" fillId="0" borderId="37" xfId="2" applyFont="1" applyBorder="1" applyAlignment="1">
      <alignment horizontal="center" vertical="top"/>
    </xf>
    <xf numFmtId="4" fontId="8" fillId="3" borderId="6" xfId="0" applyNumberFormat="1" applyFont="1" applyFill="1" applyBorder="1" applyAlignment="1">
      <alignment vertical="top" shrinkToFit="1"/>
    </xf>
    <xf numFmtId="4" fontId="16" fillId="0" borderId="57" xfId="0" applyNumberFormat="1" applyFont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8" fillId="3" borderId="47" xfId="0" applyFont="1" applyFill="1" applyBorder="1" applyAlignment="1">
      <alignment vertical="top"/>
    </xf>
    <xf numFmtId="0" fontId="0" fillId="0" borderId="39" xfId="0" applyBorder="1"/>
    <xf numFmtId="4" fontId="16" fillId="0" borderId="39" xfId="0" applyNumberFormat="1" applyFont="1" applyBorder="1"/>
    <xf numFmtId="0" fontId="16" fillId="0" borderId="6" xfId="0" applyFont="1" applyBorder="1" applyAlignment="1">
      <alignment vertical="top"/>
    </xf>
    <xf numFmtId="4" fontId="8" fillId="3" borderId="37" xfId="0" applyNumberFormat="1" applyFont="1" applyFill="1" applyBorder="1" applyAlignment="1">
      <alignment vertical="top"/>
    </xf>
    <xf numFmtId="0" fontId="22" fillId="0" borderId="39" xfId="0" applyFont="1" applyBorder="1" applyAlignment="1">
      <alignment vertical="top"/>
    </xf>
    <xf numFmtId="0" fontId="16" fillId="0" borderId="58" xfId="0" applyFont="1" applyBorder="1" applyAlignment="1">
      <alignment vertical="top"/>
    </xf>
    <xf numFmtId="49" fontId="16" fillId="0" borderId="59" xfId="0" applyNumberFormat="1" applyFont="1" applyBorder="1" applyAlignment="1">
      <alignment vertical="top"/>
    </xf>
    <xf numFmtId="4" fontId="16" fillId="0" borderId="60" xfId="0" applyNumberFormat="1" applyFont="1" applyBorder="1" applyAlignment="1">
      <alignment vertical="top" shrinkToFit="1"/>
    </xf>
    <xf numFmtId="0" fontId="16" fillId="0" borderId="0" xfId="0" applyFont="1" applyAlignment="1">
      <alignment vertical="top"/>
    </xf>
    <xf numFmtId="0" fontId="8" fillId="3" borderId="58" xfId="0" applyFont="1" applyFill="1" applyBorder="1" applyAlignment="1">
      <alignment vertical="top"/>
    </xf>
    <xf numFmtId="0" fontId="8" fillId="3" borderId="50" xfId="0" applyFont="1" applyFill="1" applyBorder="1" applyAlignment="1">
      <alignment vertical="top"/>
    </xf>
    <xf numFmtId="0" fontId="0" fillId="0" borderId="58" xfId="0" applyBorder="1" applyAlignment="1">
      <alignment vertical="top"/>
    </xf>
    <xf numFmtId="49" fontId="8" fillId="3" borderId="0" xfId="0" applyNumberFormat="1" applyFont="1" applyFill="1" applyAlignment="1">
      <alignment vertical="top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6" xfId="0" applyNumberFormat="1" applyFont="1" applyBorder="1" applyAlignment="1">
      <alignment vertic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3" fillId="0" borderId="18" xfId="0" applyFont="1" applyBorder="1" applyAlignment="1">
      <alignment horizontal="left" vertical="top" wrapText="1"/>
    </xf>
    <xf numFmtId="0" fontId="23" fillId="0" borderId="18" xfId="0" applyFont="1" applyBorder="1" applyAlignment="1">
      <alignment vertical="top" wrapText="1"/>
    </xf>
    <xf numFmtId="0" fontId="23" fillId="0" borderId="40" xfId="0" applyFont="1" applyBorder="1" applyAlignment="1">
      <alignment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0" borderId="6" xfId="0" applyBorder="1" applyAlignment="1">
      <alignment vertical="top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6" fillId="0" borderId="61" xfId="0" applyNumberFormat="1" applyFont="1" applyBorder="1" applyAlignment="1">
      <alignment vertical="top"/>
    </xf>
    <xf numFmtId="49" fontId="16" fillId="0" borderId="61" xfId="0" applyNumberFormat="1" applyFont="1" applyBorder="1" applyAlignment="1">
      <alignment horizontal="left" vertical="top" wrapText="1"/>
    </xf>
    <xf numFmtId="0" fontId="16" fillId="0" borderId="61" xfId="0" applyFont="1" applyBorder="1" applyAlignment="1">
      <alignment horizontal="center" vertical="top" shrinkToFit="1"/>
    </xf>
    <xf numFmtId="164" fontId="16" fillId="0" borderId="61" xfId="0" applyNumberFormat="1" applyFont="1" applyBorder="1" applyAlignment="1">
      <alignment vertical="top" shrinkToFit="1"/>
    </xf>
    <xf numFmtId="4" fontId="16" fillId="4" borderId="61" xfId="0" applyNumberFormat="1" applyFont="1" applyFill="1" applyBorder="1" applyAlignment="1" applyProtection="1">
      <alignment vertical="top" shrinkToFit="1"/>
      <protection locked="0"/>
    </xf>
    <xf numFmtId="4" fontId="16" fillId="0" borderId="61" xfId="0" applyNumberFormat="1" applyFont="1" applyBorder="1" applyAlignment="1">
      <alignment vertical="top" shrinkToFit="1"/>
    </xf>
    <xf numFmtId="0" fontId="0" fillId="0" borderId="61" xfId="0" applyBorder="1"/>
    <xf numFmtId="0" fontId="16" fillId="0" borderId="61" xfId="0" applyFont="1" applyBorder="1" applyAlignment="1">
      <alignment vertical="top"/>
    </xf>
    <xf numFmtId="0" fontId="0" fillId="4" borderId="62" xfId="0" applyFill="1" applyBorder="1" applyAlignment="1" applyProtection="1">
      <alignment vertical="top" wrapText="1"/>
      <protection locked="0"/>
    </xf>
  </cellXfs>
  <cellStyles count="3">
    <cellStyle name="Normální" xfId="0" builtinId="0"/>
    <cellStyle name="normální 2" xfId="1" xr:uid="{00000000-0005-0000-0000-000001000000}"/>
    <cellStyle name="normální_POL.XLS" xfId="2" xr:uid="{A907D718-8EE5-49AB-983A-3B7D3C59442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6" t="s">
        <v>40</v>
      </c>
    </row>
    <row r="2" spans="1:7" ht="57.75" customHeight="1" x14ac:dyDescent="0.2">
      <c r="A2" s="260" t="s">
        <v>41</v>
      </c>
      <c r="B2" s="260"/>
      <c r="C2" s="260"/>
      <c r="D2" s="260"/>
      <c r="E2" s="260"/>
      <c r="F2" s="260"/>
      <c r="G2" s="26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7" zoomScaleNormal="100" zoomScaleSheetLayoutView="75" workbookViewId="0">
      <selection activeCell="M25" sqref="M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customWidth="1"/>
    <col min="9" max="9" width="13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1" t="s">
        <v>38</v>
      </c>
      <c r="B1" s="281" t="s">
        <v>4</v>
      </c>
      <c r="C1" s="282"/>
      <c r="D1" s="282"/>
      <c r="E1" s="282"/>
      <c r="F1" s="282"/>
      <c r="G1" s="282"/>
      <c r="H1" s="282"/>
      <c r="I1" s="282"/>
      <c r="J1" s="283"/>
    </row>
    <row r="2" spans="1:15" ht="36" customHeight="1" x14ac:dyDescent="0.2">
      <c r="A2" s="2"/>
      <c r="B2" s="68" t="s">
        <v>24</v>
      </c>
      <c r="C2" s="69"/>
      <c r="D2" s="70"/>
      <c r="E2" s="287" t="s">
        <v>255</v>
      </c>
      <c r="F2" s="288"/>
      <c r="G2" s="288"/>
      <c r="H2" s="288"/>
      <c r="I2" s="288"/>
      <c r="J2" s="289"/>
      <c r="O2" s="1"/>
    </row>
    <row r="3" spans="1:15" ht="27" customHeight="1" x14ac:dyDescent="0.2">
      <c r="A3" s="2"/>
      <c r="B3" s="71" t="s">
        <v>47</v>
      </c>
      <c r="C3" s="69"/>
      <c r="D3" s="72" t="s">
        <v>214</v>
      </c>
      <c r="E3" s="290" t="s">
        <v>46</v>
      </c>
      <c r="F3" s="291"/>
      <c r="G3" s="291"/>
      <c r="H3" s="291"/>
      <c r="I3" s="291"/>
      <c r="J3" s="292"/>
    </row>
    <row r="4" spans="1:15" ht="23.25" customHeight="1" x14ac:dyDescent="0.2">
      <c r="A4" s="67">
        <v>3373</v>
      </c>
      <c r="B4" s="73" t="s">
        <v>48</v>
      </c>
      <c r="C4" s="74"/>
      <c r="D4" s="75" t="s">
        <v>43</v>
      </c>
      <c r="E4" s="276" t="s">
        <v>44</v>
      </c>
      <c r="F4" s="277"/>
      <c r="G4" s="277"/>
      <c r="H4" s="277"/>
      <c r="I4" s="277"/>
      <c r="J4" s="278"/>
    </row>
    <row r="5" spans="1:15" ht="24" customHeight="1" x14ac:dyDescent="0.2">
      <c r="A5" s="2"/>
      <c r="B5" s="38" t="s">
        <v>23</v>
      </c>
      <c r="D5" s="27"/>
      <c r="E5" s="21"/>
      <c r="F5" s="21"/>
      <c r="G5" s="21"/>
      <c r="H5" s="23" t="s">
        <v>42</v>
      </c>
      <c r="I5" s="27"/>
      <c r="J5" s="8"/>
    </row>
    <row r="6" spans="1:15" ht="15.75" customHeight="1" x14ac:dyDescent="0.2">
      <c r="A6" s="2"/>
      <c r="B6" s="34"/>
      <c r="C6" s="21"/>
      <c r="D6" s="27"/>
      <c r="E6" s="21"/>
      <c r="F6" s="21"/>
      <c r="G6" s="21"/>
      <c r="H6" s="23" t="s">
        <v>36</v>
      </c>
      <c r="I6" s="27"/>
      <c r="J6" s="8"/>
    </row>
    <row r="7" spans="1:15" ht="15.75" customHeight="1" x14ac:dyDescent="0.2">
      <c r="A7" s="2"/>
      <c r="B7" s="35"/>
      <c r="C7" s="22"/>
      <c r="D7" s="28"/>
      <c r="E7" s="29"/>
      <c r="F7" s="29"/>
      <c r="G7" s="29"/>
      <c r="H7" s="30"/>
      <c r="I7" s="29"/>
      <c r="J7" s="41"/>
    </row>
    <row r="8" spans="1:15" ht="24" hidden="1" customHeight="1" x14ac:dyDescent="0.2">
      <c r="A8" s="2"/>
      <c r="B8" s="38" t="s">
        <v>21</v>
      </c>
      <c r="D8" s="27"/>
      <c r="H8" s="23" t="s">
        <v>42</v>
      </c>
      <c r="I8" s="27"/>
      <c r="J8" s="8"/>
    </row>
    <row r="9" spans="1:15" ht="15.75" hidden="1" customHeight="1" x14ac:dyDescent="0.2">
      <c r="A9" s="2"/>
      <c r="B9" s="2"/>
      <c r="D9" s="27"/>
      <c r="H9" s="23" t="s">
        <v>36</v>
      </c>
      <c r="I9" s="27"/>
      <c r="J9" s="8"/>
    </row>
    <row r="10" spans="1:15" ht="15.75" hidden="1" customHeight="1" x14ac:dyDescent="0.2">
      <c r="A10" s="2"/>
      <c r="B10" s="42"/>
      <c r="C10" s="22"/>
      <c r="D10" s="28"/>
      <c r="E10" s="30"/>
      <c r="F10" s="30"/>
      <c r="G10" s="14"/>
      <c r="H10" s="14"/>
      <c r="I10" s="43"/>
      <c r="J10" s="41"/>
    </row>
    <row r="11" spans="1:15" ht="24" customHeight="1" x14ac:dyDescent="0.2">
      <c r="A11" s="2"/>
      <c r="B11" s="38" t="s">
        <v>20</v>
      </c>
      <c r="D11" s="294"/>
      <c r="E11" s="294"/>
      <c r="F11" s="294"/>
      <c r="G11" s="294"/>
      <c r="H11" s="23" t="s">
        <v>42</v>
      </c>
      <c r="I11" s="77"/>
      <c r="J11" s="8"/>
    </row>
    <row r="12" spans="1:15" ht="15.75" customHeight="1" x14ac:dyDescent="0.2">
      <c r="A12" s="2"/>
      <c r="B12" s="34"/>
      <c r="C12" s="21"/>
      <c r="D12" s="275"/>
      <c r="E12" s="275"/>
      <c r="F12" s="275"/>
      <c r="G12" s="275"/>
      <c r="H12" s="23" t="s">
        <v>36</v>
      </c>
      <c r="I12" s="77"/>
      <c r="J12" s="8"/>
    </row>
    <row r="13" spans="1:15" ht="15.75" customHeight="1" x14ac:dyDescent="0.2">
      <c r="A13" s="2"/>
      <c r="B13" s="35"/>
      <c r="C13" s="22"/>
      <c r="D13" s="76"/>
      <c r="E13" s="279"/>
      <c r="F13" s="280"/>
      <c r="G13" s="280"/>
      <c r="H13" s="24"/>
      <c r="I13" s="29"/>
      <c r="J13" s="41"/>
    </row>
    <row r="14" spans="1:15" ht="24" hidden="1" customHeight="1" x14ac:dyDescent="0.2">
      <c r="A14" s="2"/>
      <c r="B14" s="54" t="s">
        <v>22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2"/>
      <c r="B15" s="42" t="s">
        <v>34</v>
      </c>
      <c r="C15" s="60"/>
      <c r="D15" s="14"/>
      <c r="E15" s="293"/>
      <c r="F15" s="293"/>
      <c r="G15" s="295"/>
      <c r="H15" s="295"/>
      <c r="I15" s="295" t="s">
        <v>31</v>
      </c>
      <c r="J15" s="296"/>
    </row>
    <row r="16" spans="1:15" ht="23.25" customHeight="1" x14ac:dyDescent="0.2">
      <c r="A16" s="128" t="s">
        <v>26</v>
      </c>
      <c r="B16" s="45" t="s">
        <v>26</v>
      </c>
      <c r="C16" s="46"/>
      <c r="D16" s="47"/>
      <c r="E16" s="266"/>
      <c r="F16" s="267"/>
      <c r="G16" s="266"/>
      <c r="H16" s="267"/>
      <c r="I16" s="266">
        <f>SUMIF(F52:F59,A16,I52:I59)+SUMIF(F52:F59,"PSU",I52:I59)</f>
        <v>0</v>
      </c>
      <c r="J16" s="268"/>
    </row>
    <row r="17" spans="1:10" ht="23.25" customHeight="1" x14ac:dyDescent="0.2">
      <c r="A17" s="128" t="s">
        <v>27</v>
      </c>
      <c r="B17" s="45" t="s">
        <v>27</v>
      </c>
      <c r="C17" s="46"/>
      <c r="D17" s="47"/>
      <c r="E17" s="266"/>
      <c r="F17" s="267"/>
      <c r="G17" s="266"/>
      <c r="H17" s="267"/>
      <c r="I17" s="266">
        <f>SUMIF(F52:F59,A17,I52:I59)</f>
        <v>0</v>
      </c>
      <c r="J17" s="268"/>
    </row>
    <row r="18" spans="1:10" ht="23.25" customHeight="1" x14ac:dyDescent="0.2">
      <c r="A18" s="128" t="s">
        <v>28</v>
      </c>
      <c r="B18" s="45" t="s">
        <v>28</v>
      </c>
      <c r="C18" s="46"/>
      <c r="D18" s="47"/>
      <c r="E18" s="266"/>
      <c r="F18" s="267"/>
      <c r="G18" s="266"/>
      <c r="H18" s="267"/>
      <c r="I18" s="266">
        <f>SUMIF(F52:F59,A18,I52:I59)</f>
        <v>0</v>
      </c>
      <c r="J18" s="268"/>
    </row>
    <row r="19" spans="1:10" ht="23.25" customHeight="1" x14ac:dyDescent="0.2">
      <c r="A19" s="128" t="s">
        <v>66</v>
      </c>
      <c r="B19" s="45" t="s">
        <v>29</v>
      </c>
      <c r="C19" s="46"/>
      <c r="D19" s="47"/>
      <c r="E19" s="266"/>
      <c r="F19" s="267"/>
      <c r="G19" s="266"/>
      <c r="H19" s="267"/>
      <c r="I19" s="266">
        <f>SUMIF(F52:F59,A19,I52:I59)</f>
        <v>0</v>
      </c>
      <c r="J19" s="268"/>
    </row>
    <row r="20" spans="1:10" ht="23.25" customHeight="1" x14ac:dyDescent="0.2">
      <c r="A20" s="128" t="s">
        <v>67</v>
      </c>
      <c r="B20" s="45" t="s">
        <v>30</v>
      </c>
      <c r="C20" s="46"/>
      <c r="D20" s="47"/>
      <c r="E20" s="266"/>
      <c r="F20" s="267"/>
      <c r="G20" s="266"/>
      <c r="H20" s="267"/>
      <c r="I20" s="266">
        <f>SUMIF(F52:F59,A20,I52:I59)</f>
        <v>0</v>
      </c>
      <c r="J20" s="268"/>
    </row>
    <row r="21" spans="1:10" ht="23.25" customHeight="1" x14ac:dyDescent="0.2">
      <c r="A21" s="2"/>
      <c r="B21" s="62" t="s">
        <v>31</v>
      </c>
      <c r="C21" s="63"/>
      <c r="D21" s="64"/>
      <c r="E21" s="269"/>
      <c r="F21" s="297"/>
      <c r="G21" s="269"/>
      <c r="H21" s="297"/>
      <c r="I21" s="269">
        <f>SUM(I16:J20)</f>
        <v>0</v>
      </c>
      <c r="J21" s="270"/>
    </row>
    <row r="22" spans="1:10" ht="33" customHeight="1" x14ac:dyDescent="0.2">
      <c r="A22" s="2"/>
      <c r="B22" s="53" t="s">
        <v>35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 x14ac:dyDescent="0.2">
      <c r="A23" s="2">
        <f>ZakladDPHSni*SazbaDPH1/100</f>
        <v>0</v>
      </c>
      <c r="B23" s="45" t="s">
        <v>13</v>
      </c>
      <c r="C23" s="46"/>
      <c r="D23" s="47"/>
      <c r="E23" s="48">
        <v>15</v>
      </c>
      <c r="F23" s="49" t="s">
        <v>0</v>
      </c>
      <c r="G23" s="264">
        <v>0</v>
      </c>
      <c r="H23" s="265"/>
      <c r="I23" s="265"/>
      <c r="J23" s="5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45" t="s">
        <v>14</v>
      </c>
      <c r="C24" s="46"/>
      <c r="D24" s="47"/>
      <c r="E24" s="48">
        <f>SazbaDPH1</f>
        <v>15</v>
      </c>
      <c r="F24" s="49" t="s">
        <v>0</v>
      </c>
      <c r="G24" s="262">
        <f>IF(A24&gt;50, ROUNDUP(A23, 0), ROUNDDOWN(A23, 0))</f>
        <v>0</v>
      </c>
      <c r="H24" s="263"/>
      <c r="I24" s="263"/>
      <c r="J24" s="50" t="str">
        <f t="shared" si="0"/>
        <v>CZK</v>
      </c>
    </row>
    <row r="25" spans="1:10" ht="23.25" customHeight="1" x14ac:dyDescent="0.2">
      <c r="A25" s="2">
        <f>ZakladDPHZakl*SazbaDPH2/100</f>
        <v>0</v>
      </c>
      <c r="B25" s="45" t="s">
        <v>15</v>
      </c>
      <c r="C25" s="46"/>
      <c r="D25" s="47"/>
      <c r="E25" s="48">
        <v>21</v>
      </c>
      <c r="F25" s="49" t="s">
        <v>0</v>
      </c>
      <c r="G25" s="264"/>
      <c r="H25" s="265"/>
      <c r="I25" s="265"/>
      <c r="J25" s="50" t="str">
        <f t="shared" si="0"/>
        <v>CZK</v>
      </c>
    </row>
    <row r="26" spans="1:10" ht="23.25" customHeight="1" x14ac:dyDescent="0.2">
      <c r="A26" s="2">
        <f>(A25-INT(A25))*100</f>
        <v>0</v>
      </c>
      <c r="B26" s="39" t="s">
        <v>16</v>
      </c>
      <c r="C26" s="18"/>
      <c r="D26" s="14"/>
      <c r="E26" s="36">
        <f>SazbaDPH2</f>
        <v>21</v>
      </c>
      <c r="F26" s="37" t="s">
        <v>0</v>
      </c>
      <c r="G26" s="284">
        <f>IF(A26&gt;50, ROUNDUP(A25, 0), ROUNDDOWN(A25, 0))</f>
        <v>0</v>
      </c>
      <c r="H26" s="285"/>
      <c r="I26" s="285"/>
      <c r="J26" s="44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8" t="s">
        <v>5</v>
      </c>
      <c r="C27" s="16"/>
      <c r="D27" s="19"/>
      <c r="E27" s="16"/>
      <c r="F27" s="17"/>
      <c r="G27" s="286">
        <f>CenaCelkem-(ZakladDPHSni+DPHSni+ZakladDPHZakl+DPHZakl)</f>
        <v>0</v>
      </c>
      <c r="H27" s="286"/>
      <c r="I27" s="286"/>
      <c r="J27" s="51" t="str">
        <f t="shared" si="0"/>
        <v>CZK</v>
      </c>
    </row>
    <row r="28" spans="1:10" ht="27.75" hidden="1" customHeight="1" thickBot="1" x14ac:dyDescent="0.25">
      <c r="A28" s="2"/>
      <c r="B28" s="105" t="s">
        <v>25</v>
      </c>
      <c r="C28" s="106"/>
      <c r="D28" s="106"/>
      <c r="E28" s="107"/>
      <c r="F28" s="108"/>
      <c r="G28" s="271" t="e">
        <f>ZakladDPHSniVypocet+ZakladDPHZaklVypocet</f>
        <v>#REF!</v>
      </c>
      <c r="H28" s="272"/>
      <c r="I28" s="272"/>
      <c r="J28" s="10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5" t="s">
        <v>37</v>
      </c>
      <c r="C29" s="110"/>
      <c r="D29" s="110"/>
      <c r="E29" s="110"/>
      <c r="F29" s="110"/>
      <c r="G29" s="271">
        <f>IF(A29&gt;50, ROUNDUP(A27, 0), ROUNDDOWN(A27, 0))</f>
        <v>0</v>
      </c>
      <c r="H29" s="271"/>
      <c r="I29" s="271"/>
      <c r="J29" s="111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20"/>
      <c r="C32" s="15" t="s">
        <v>12</v>
      </c>
      <c r="D32" s="32"/>
      <c r="E32" s="32"/>
      <c r="F32" s="15" t="s">
        <v>11</v>
      </c>
      <c r="G32" s="32"/>
      <c r="H32" s="33">
        <f ca="1">TODAY()</f>
        <v>44728</v>
      </c>
      <c r="I32" s="32"/>
      <c r="J32" s="9"/>
    </row>
    <row r="33" spans="1:10" ht="47.25" customHeight="1" x14ac:dyDescent="0.2">
      <c r="A33" s="2"/>
      <c r="B33" s="2"/>
      <c r="J33" s="9"/>
    </row>
    <row r="34" spans="1:10" s="26" customFormat="1" ht="18.75" customHeight="1" x14ac:dyDescent="0.2">
      <c r="A34" s="25"/>
      <c r="B34" s="25"/>
      <c r="D34" s="273"/>
      <c r="E34" s="274"/>
      <c r="G34" s="273"/>
      <c r="H34" s="274"/>
      <c r="I34" s="274"/>
      <c r="J34" s="31"/>
    </row>
    <row r="35" spans="1:10" ht="12.75" customHeight="1" x14ac:dyDescent="0.2">
      <c r="A35" s="2"/>
      <c r="B35" s="2"/>
      <c r="D35" s="261" t="s">
        <v>2</v>
      </c>
      <c r="E35" s="261"/>
      <c r="H35" s="10" t="s">
        <v>3</v>
      </c>
      <c r="J35" s="9"/>
    </row>
    <row r="36" spans="1:10" ht="13.5" customHeight="1" thickBot="1" x14ac:dyDescent="0.25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hidden="1" customHeight="1" x14ac:dyDescent="0.2">
      <c r="B37" s="82" t="s">
        <v>17</v>
      </c>
      <c r="C37" s="83"/>
      <c r="D37" s="83"/>
      <c r="E37" s="83"/>
      <c r="F37" s="84"/>
      <c r="G37" s="84"/>
      <c r="H37" s="84"/>
      <c r="I37" s="84"/>
      <c r="J37" s="83"/>
    </row>
    <row r="38" spans="1:10" ht="25.5" hidden="1" customHeight="1" x14ac:dyDescent="0.2">
      <c r="A38" s="81" t="s">
        <v>39</v>
      </c>
      <c r="B38" s="85" t="s">
        <v>18</v>
      </c>
      <c r="C38" s="86" t="s">
        <v>6</v>
      </c>
      <c r="D38" s="87"/>
      <c r="E38" s="87"/>
      <c r="F38" s="88" t="str">
        <f>B23</f>
        <v>Základ pro sníženou DPH</v>
      </c>
      <c r="G38" s="88" t="str">
        <f>B25</f>
        <v>Základ pro základní DPH</v>
      </c>
      <c r="H38" s="89" t="s">
        <v>19</v>
      </c>
      <c r="I38" s="89" t="s">
        <v>1</v>
      </c>
      <c r="J38" s="90" t="s">
        <v>0</v>
      </c>
    </row>
    <row r="39" spans="1:10" ht="25.5" hidden="1" customHeight="1" x14ac:dyDescent="0.2">
      <c r="A39" s="81">
        <v>1</v>
      </c>
      <c r="B39" s="91" t="s">
        <v>49</v>
      </c>
      <c r="C39" s="298"/>
      <c r="D39" s="299"/>
      <c r="E39" s="299"/>
      <c r="F39" s="92" t="e">
        <f>'D.1.4.5 '!#REF!</f>
        <v>#REF!</v>
      </c>
      <c r="G39" s="93" t="e">
        <f>'D.1.4.5 '!#REF!</f>
        <v>#REF!</v>
      </c>
      <c r="H39" s="94" t="e">
        <f>(F39*SazbaDPH1/100)+(G39*SazbaDPH2/100)</f>
        <v>#REF!</v>
      </c>
      <c r="I39" s="94" t="e">
        <f>F39+G39+H39</f>
        <v>#REF!</v>
      </c>
      <c r="J39" s="95" t="e">
        <f>IF(CenaCelkemVypocet=0,"",I39/CenaCelkemVypocet*100)</f>
        <v>#REF!</v>
      </c>
    </row>
    <row r="40" spans="1:10" ht="25.5" hidden="1" customHeight="1" x14ac:dyDescent="0.2">
      <c r="A40" s="81">
        <v>2</v>
      </c>
      <c r="B40" s="96" t="s">
        <v>45</v>
      </c>
      <c r="C40" s="300" t="s">
        <v>46</v>
      </c>
      <c r="D40" s="301"/>
      <c r="E40" s="301"/>
      <c r="F40" s="97" t="e">
        <f>'D.1.4.5 '!#REF!</f>
        <v>#REF!</v>
      </c>
      <c r="G40" s="98" t="e">
        <f>'D.1.4.5 '!#REF!</f>
        <v>#REF!</v>
      </c>
      <c r="H40" s="98" t="e">
        <f>(F40*SazbaDPH1/100)+(G40*SazbaDPH2/100)</f>
        <v>#REF!</v>
      </c>
      <c r="I40" s="98" t="e">
        <f>F40+G40+H40</f>
        <v>#REF!</v>
      </c>
      <c r="J40" s="99" t="e">
        <f>IF(CenaCelkemVypocet=0,"",I40/CenaCelkemVypocet*100)</f>
        <v>#REF!</v>
      </c>
    </row>
    <row r="41" spans="1:10" ht="25.5" hidden="1" customHeight="1" x14ac:dyDescent="0.2">
      <c r="A41" s="81">
        <v>3</v>
      </c>
      <c r="B41" s="100" t="s">
        <v>43</v>
      </c>
      <c r="C41" s="298" t="s">
        <v>44</v>
      </c>
      <c r="D41" s="299"/>
      <c r="E41" s="299"/>
      <c r="F41" s="101" t="e">
        <f>'D.1.4.5 '!#REF!</f>
        <v>#REF!</v>
      </c>
      <c r="G41" s="94" t="e">
        <f>'D.1.4.5 '!#REF!</f>
        <v>#REF!</v>
      </c>
      <c r="H41" s="94" t="e">
        <f>(F41*SazbaDPH1/100)+(G41*SazbaDPH2/100)</f>
        <v>#REF!</v>
      </c>
      <c r="I41" s="94" t="e">
        <f>F41+G41+H41</f>
        <v>#REF!</v>
      </c>
      <c r="J41" s="95" t="e">
        <f>IF(CenaCelkemVypocet=0,"",I41/CenaCelkemVypocet*100)</f>
        <v>#REF!</v>
      </c>
    </row>
    <row r="42" spans="1:10" ht="25.5" hidden="1" customHeight="1" x14ac:dyDescent="0.2">
      <c r="A42" s="81"/>
      <c r="B42" s="302" t="s">
        <v>50</v>
      </c>
      <c r="C42" s="303"/>
      <c r="D42" s="303"/>
      <c r="E42" s="304"/>
      <c r="F42" s="102" t="e">
        <f>SUMIF(A39:A41,"=1",F39:F41)</f>
        <v>#REF!</v>
      </c>
      <c r="G42" s="103" t="e">
        <f>SUMIF(A39:A41,"=1",G39:G41)</f>
        <v>#REF!</v>
      </c>
      <c r="H42" s="103" t="e">
        <f>SUMIF(A39:A41,"=1",H39:H41)</f>
        <v>#REF!</v>
      </c>
      <c r="I42" s="103" t="e">
        <f>SUMIF(A39:A41,"=1",I39:I41)</f>
        <v>#REF!</v>
      </c>
      <c r="J42" s="104" t="e">
        <f>SUMIF(A39:A41,"=1",J39:J41)</f>
        <v>#REF!</v>
      </c>
    </row>
    <row r="44" spans="1:10" x14ac:dyDescent="0.2">
      <c r="B44" t="s">
        <v>245</v>
      </c>
    </row>
    <row r="46" spans="1:10" x14ac:dyDescent="0.2">
      <c r="B46" t="s">
        <v>247</v>
      </c>
    </row>
    <row r="47" spans="1:10" x14ac:dyDescent="0.2">
      <c r="B47" t="s">
        <v>246</v>
      </c>
    </row>
    <row r="49" spans="1:10" ht="15.75" x14ac:dyDescent="0.25">
      <c r="B49" s="112" t="s">
        <v>52</v>
      </c>
    </row>
    <row r="51" spans="1:10" ht="25.5" customHeight="1" x14ac:dyDescent="0.2">
      <c r="A51" s="113"/>
      <c r="B51" s="116" t="s">
        <v>18</v>
      </c>
      <c r="C51" s="116" t="s">
        <v>6</v>
      </c>
      <c r="D51" s="117"/>
      <c r="E51" s="117"/>
      <c r="F51" s="118" t="s">
        <v>53</v>
      </c>
      <c r="G51" s="118"/>
      <c r="H51" s="118"/>
      <c r="I51" s="118" t="s">
        <v>31</v>
      </c>
      <c r="J51" s="118" t="s">
        <v>0</v>
      </c>
    </row>
    <row r="52" spans="1:10" ht="25.5" customHeight="1" x14ac:dyDescent="0.2">
      <c r="A52" s="114"/>
      <c r="B52" s="119" t="s">
        <v>43</v>
      </c>
      <c r="C52" s="305" t="s">
        <v>54</v>
      </c>
      <c r="D52" s="306"/>
      <c r="E52" s="306"/>
      <c r="F52" s="126" t="s">
        <v>26</v>
      </c>
      <c r="G52" s="120"/>
      <c r="H52" s="120"/>
      <c r="I52" s="120">
        <f>'D.1.4.5 '!G8</f>
        <v>0</v>
      </c>
      <c r="J52" s="124" t="str">
        <f>IF(I60=0,"",I52/I60*100)</f>
        <v/>
      </c>
    </row>
    <row r="53" spans="1:10" ht="25.5" customHeight="1" x14ac:dyDescent="0.2">
      <c r="A53" s="114"/>
      <c r="B53" s="119" t="s">
        <v>55</v>
      </c>
      <c r="C53" s="305" t="s">
        <v>56</v>
      </c>
      <c r="D53" s="306"/>
      <c r="E53" s="306"/>
      <c r="F53" s="126" t="s">
        <v>26</v>
      </c>
      <c r="G53" s="120"/>
      <c r="H53" s="120"/>
      <c r="I53" s="120">
        <f>'D.1.4.5 '!G26</f>
        <v>0</v>
      </c>
      <c r="J53" s="124" t="str">
        <f>IF(I60=0,"",I53/I60*100)</f>
        <v/>
      </c>
    </row>
    <row r="54" spans="1:10" ht="25.5" customHeight="1" x14ac:dyDescent="0.2">
      <c r="A54" s="114"/>
      <c r="B54" s="176" t="s">
        <v>208</v>
      </c>
      <c r="C54" s="307" t="s">
        <v>213</v>
      </c>
      <c r="D54" s="308"/>
      <c r="E54" s="309"/>
      <c r="F54" s="126" t="s">
        <v>26</v>
      </c>
      <c r="G54" s="177"/>
      <c r="H54" s="177"/>
      <c r="I54" s="120">
        <f>'D.1.4.5 '!G29</f>
        <v>0</v>
      </c>
      <c r="J54" s="178"/>
    </row>
    <row r="55" spans="1:10" ht="25.5" customHeight="1" x14ac:dyDescent="0.2">
      <c r="A55" s="114"/>
      <c r="B55" s="119" t="s">
        <v>57</v>
      </c>
      <c r="C55" s="305" t="s">
        <v>58</v>
      </c>
      <c r="D55" s="306"/>
      <c r="E55" s="306"/>
      <c r="F55" s="126" t="s">
        <v>27</v>
      </c>
      <c r="G55" s="120"/>
      <c r="H55" s="120"/>
      <c r="I55" s="120">
        <f>'D.1.4.5 '!G32</f>
        <v>0</v>
      </c>
      <c r="J55" s="124" t="str">
        <f>IF(I60=0,"",I55/I60*100)</f>
        <v/>
      </c>
    </row>
    <row r="56" spans="1:10" ht="25.5" customHeight="1" x14ac:dyDescent="0.2">
      <c r="A56" s="114"/>
      <c r="B56" s="119" t="s">
        <v>59</v>
      </c>
      <c r="C56" s="305" t="s">
        <v>60</v>
      </c>
      <c r="D56" s="306"/>
      <c r="E56" s="306"/>
      <c r="F56" s="126" t="s">
        <v>27</v>
      </c>
      <c r="G56" s="120"/>
      <c r="H56" s="120"/>
      <c r="I56" s="120">
        <f>'D.1.4.5 '!G39</f>
        <v>0</v>
      </c>
      <c r="J56" s="124" t="str">
        <f>IF(I60=0,"",I56/I60*100)</f>
        <v/>
      </c>
    </row>
    <row r="57" spans="1:10" ht="25.5" customHeight="1" x14ac:dyDescent="0.2">
      <c r="A57" s="114"/>
      <c r="B57" s="119" t="s">
        <v>61</v>
      </c>
      <c r="C57" s="305" t="s">
        <v>62</v>
      </c>
      <c r="D57" s="306"/>
      <c r="E57" s="306"/>
      <c r="F57" s="126" t="s">
        <v>27</v>
      </c>
      <c r="G57" s="120"/>
      <c r="H57" s="120"/>
      <c r="I57" s="120">
        <f>'D.1.4.5 '!G75</f>
        <v>0</v>
      </c>
      <c r="J57" s="124" t="str">
        <f>IF(I60=0,"",I57/I60*100)</f>
        <v/>
      </c>
    </row>
    <row r="58" spans="1:10" ht="25.5" customHeight="1" x14ac:dyDescent="0.2">
      <c r="A58" s="114"/>
      <c r="B58" s="119" t="s">
        <v>63</v>
      </c>
      <c r="C58" s="305" t="s">
        <v>244</v>
      </c>
      <c r="D58" s="306"/>
      <c r="E58" s="306"/>
      <c r="F58" s="126" t="s">
        <v>27</v>
      </c>
      <c r="G58" s="120"/>
      <c r="H58" s="120"/>
      <c r="I58" s="120">
        <f>'D.1.4.5 '!G96</f>
        <v>0</v>
      </c>
      <c r="J58" s="124" t="str">
        <f>IF(I60=0,"",I58/I60*100)</f>
        <v/>
      </c>
    </row>
    <row r="59" spans="1:10" ht="25.5" customHeight="1" x14ac:dyDescent="0.2">
      <c r="A59" s="115"/>
      <c r="B59" s="119" t="s">
        <v>64</v>
      </c>
      <c r="C59" s="305" t="s">
        <v>65</v>
      </c>
      <c r="D59" s="306"/>
      <c r="E59" s="306"/>
      <c r="F59" s="126" t="s">
        <v>27</v>
      </c>
      <c r="G59" s="120"/>
      <c r="H59" s="120"/>
      <c r="I59" s="120">
        <f>'D.1.4.5 '!G126</f>
        <v>0</v>
      </c>
      <c r="J59" s="124" t="str">
        <f>IF(I60=0,"",I59/I60*100)</f>
        <v/>
      </c>
    </row>
    <row r="60" spans="1:10" x14ac:dyDescent="0.2">
      <c r="B60" s="121" t="s">
        <v>1</v>
      </c>
      <c r="C60" s="121"/>
      <c r="D60" s="122"/>
      <c r="E60" s="122"/>
      <c r="F60" s="127"/>
      <c r="G60" s="123"/>
      <c r="H60" s="123"/>
      <c r="I60" s="123">
        <f>SUM(I52:I59)</f>
        <v>0</v>
      </c>
      <c r="J60" s="125">
        <f>SUM(J52:J59)</f>
        <v>0</v>
      </c>
    </row>
    <row r="61" spans="1:10" x14ac:dyDescent="0.2">
      <c r="F61" s="79"/>
      <c r="G61" s="79"/>
      <c r="H61" s="79"/>
      <c r="I61" s="79"/>
      <c r="J61" s="80"/>
    </row>
    <row r="62" spans="1:10" x14ac:dyDescent="0.2">
      <c r="F62" s="79"/>
      <c r="G62" s="79"/>
      <c r="H62" s="79"/>
      <c r="I62" s="79"/>
      <c r="J62" s="80"/>
    </row>
    <row r="63" spans="1:10" x14ac:dyDescent="0.2">
      <c r="F63" s="79"/>
      <c r="G63" s="79"/>
      <c r="H63" s="79"/>
      <c r="I63" s="79"/>
      <c r="J63" s="8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9:E59"/>
    <mergeCell ref="C53:E53"/>
    <mergeCell ref="C55:E55"/>
    <mergeCell ref="C56:E56"/>
    <mergeCell ref="C57:E57"/>
    <mergeCell ref="C58:E58"/>
    <mergeCell ref="C54:E54"/>
    <mergeCell ref="C39:E39"/>
    <mergeCell ref="C40:E40"/>
    <mergeCell ref="C41:E41"/>
    <mergeCell ref="B42:E42"/>
    <mergeCell ref="C52:E52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10" t="s">
        <v>7</v>
      </c>
      <c r="B1" s="310"/>
      <c r="C1" s="311"/>
      <c r="D1" s="310"/>
      <c r="E1" s="310"/>
      <c r="F1" s="310"/>
      <c r="G1" s="310"/>
    </row>
    <row r="2" spans="1:7" ht="24.95" customHeight="1" x14ac:dyDescent="0.2">
      <c r="A2" s="66" t="s">
        <v>8</v>
      </c>
      <c r="B2" s="65"/>
      <c r="C2" s="312"/>
      <c r="D2" s="312"/>
      <c r="E2" s="312"/>
      <c r="F2" s="312"/>
      <c r="G2" s="313"/>
    </row>
    <row r="3" spans="1:7" ht="24.95" customHeight="1" x14ac:dyDescent="0.2">
      <c r="A3" s="66" t="s">
        <v>9</v>
      </c>
      <c r="B3" s="65"/>
      <c r="C3" s="312"/>
      <c r="D3" s="312"/>
      <c r="E3" s="312"/>
      <c r="F3" s="312"/>
      <c r="G3" s="313"/>
    </row>
    <row r="4" spans="1:7" ht="24.95" customHeight="1" x14ac:dyDescent="0.2">
      <c r="A4" s="66" t="s">
        <v>10</v>
      </c>
      <c r="B4" s="65"/>
      <c r="C4" s="312"/>
      <c r="D4" s="312"/>
      <c r="E4" s="312"/>
      <c r="F4" s="312"/>
      <c r="G4" s="31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3F09-9858-4405-BBDC-8F0ADC62A921}">
  <sheetPr>
    <outlinePr summaryBelow="0"/>
  </sheetPr>
  <dimension ref="A1:BH4976"/>
  <sheetViews>
    <sheetView tabSelected="1" workbookViewId="0">
      <pane ySplit="7" topLeftCell="A104" activePane="bottomLeft" state="frozen"/>
      <selection pane="bottomLeft" activeCell="Y126" sqref="Y126"/>
    </sheetView>
  </sheetViews>
  <sheetFormatPr defaultRowHeight="12.75" outlineLevelRow="1" x14ac:dyDescent="0.2"/>
  <cols>
    <col min="1" max="1" width="3.42578125" customWidth="1"/>
    <col min="2" max="2" width="12.7109375" style="78" customWidth="1"/>
    <col min="3" max="3" width="38.28515625" style="78" customWidth="1"/>
    <col min="4" max="4" width="4.85546875" customWidth="1"/>
    <col min="5" max="5" width="11.5703125" customWidth="1"/>
    <col min="6" max="6" width="9.85546875" customWidth="1"/>
    <col min="7" max="7" width="14" customWidth="1"/>
    <col min="8" max="17" width="0" hidden="1" customWidth="1"/>
    <col min="18" max="18" width="8.140625" customWidth="1"/>
    <col min="19" max="19" width="13.28515625" customWidth="1"/>
    <col min="20" max="20" width="0.42578125" customWidth="1"/>
    <col min="21" max="21" width="0.5703125" hidden="1" customWidth="1"/>
    <col min="22" max="22" width="0.140625" hidden="1" customWidth="1"/>
    <col min="23" max="23" width="11.7109375" customWidth="1"/>
    <col min="24" max="24" width="10.140625" bestFit="1" customWidth="1"/>
    <col min="29" max="29" width="0" hidden="1" customWidth="1"/>
    <col min="31" max="41" width="0" hidden="1" customWidth="1"/>
  </cols>
  <sheetData>
    <row r="1" spans="1:60" ht="15.75" customHeight="1" x14ac:dyDescent="0.25">
      <c r="A1" s="326" t="s">
        <v>299</v>
      </c>
      <c r="B1" s="326"/>
      <c r="C1" s="326"/>
      <c r="D1" s="326"/>
      <c r="E1" s="326"/>
      <c r="F1" s="326"/>
      <c r="G1" s="326"/>
      <c r="AG1" t="s">
        <v>68</v>
      </c>
    </row>
    <row r="2" spans="1:60" ht="25.15" customHeight="1" x14ac:dyDescent="0.2">
      <c r="A2" s="66" t="s">
        <v>8</v>
      </c>
      <c r="B2" s="65"/>
      <c r="C2" s="327" t="s">
        <v>256</v>
      </c>
      <c r="D2" s="328"/>
      <c r="E2" s="328"/>
      <c r="F2" s="328"/>
      <c r="G2" s="329"/>
      <c r="AG2" t="s">
        <v>69</v>
      </c>
    </row>
    <row r="3" spans="1:60" ht="25.15" customHeight="1" x14ac:dyDescent="0.2">
      <c r="A3" s="66" t="s">
        <v>9</v>
      </c>
      <c r="B3" s="65" t="s">
        <v>214</v>
      </c>
      <c r="C3" s="327" t="s">
        <v>46</v>
      </c>
      <c r="D3" s="328"/>
      <c r="E3" s="328"/>
      <c r="F3" s="328"/>
      <c r="G3" s="329"/>
      <c r="AC3" s="78" t="s">
        <v>69</v>
      </c>
      <c r="AG3" t="s">
        <v>70</v>
      </c>
    </row>
    <row r="4" spans="1:60" ht="25.15" customHeight="1" x14ac:dyDescent="0.2">
      <c r="A4" s="129" t="s">
        <v>10</v>
      </c>
      <c r="B4" s="130" t="s">
        <v>43</v>
      </c>
      <c r="C4" s="330" t="s">
        <v>44</v>
      </c>
      <c r="D4" s="331"/>
      <c r="E4" s="331"/>
      <c r="F4" s="331"/>
      <c r="G4" s="332"/>
      <c r="AG4" t="s">
        <v>71</v>
      </c>
    </row>
    <row r="5" spans="1:60" ht="5.25" customHeight="1" x14ac:dyDescent="0.2">
      <c r="D5" s="10"/>
    </row>
    <row r="6" spans="1:60" ht="28.5" customHeight="1" x14ac:dyDescent="0.2">
      <c r="A6" s="132" t="s">
        <v>72</v>
      </c>
      <c r="B6" s="134" t="s">
        <v>73</v>
      </c>
      <c r="C6" s="134" t="s">
        <v>74</v>
      </c>
      <c r="D6" s="133" t="s">
        <v>75</v>
      </c>
      <c r="E6" s="132" t="s">
        <v>76</v>
      </c>
      <c r="F6" s="131" t="s">
        <v>77</v>
      </c>
      <c r="G6" s="132" t="s">
        <v>31</v>
      </c>
      <c r="H6" s="135" t="s">
        <v>32</v>
      </c>
      <c r="I6" s="135" t="s">
        <v>78</v>
      </c>
      <c r="J6" s="135" t="s">
        <v>33</v>
      </c>
      <c r="K6" s="135" t="s">
        <v>79</v>
      </c>
      <c r="L6" s="135" t="s">
        <v>80</v>
      </c>
      <c r="M6" s="135" t="s">
        <v>81</v>
      </c>
      <c r="N6" s="135" t="s">
        <v>82</v>
      </c>
      <c r="O6" s="135" t="s">
        <v>83</v>
      </c>
      <c r="P6" s="135" t="s">
        <v>84</v>
      </c>
      <c r="Q6" s="135" t="s">
        <v>85</v>
      </c>
      <c r="R6" s="135" t="s">
        <v>86</v>
      </c>
      <c r="S6" s="135" t="s">
        <v>87</v>
      </c>
      <c r="T6" s="135" t="s">
        <v>88</v>
      </c>
      <c r="U6" s="135" t="s">
        <v>89</v>
      </c>
      <c r="V6" s="135" t="s">
        <v>90</v>
      </c>
      <c r="W6" s="135" t="s">
        <v>91</v>
      </c>
    </row>
    <row r="7" spans="1:60" hidden="1" x14ac:dyDescent="0.2">
      <c r="A7" s="3"/>
      <c r="B7" s="4"/>
      <c r="C7" s="4"/>
      <c r="D7" s="6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</row>
    <row r="8" spans="1:60" x14ac:dyDescent="0.2">
      <c r="A8" s="149" t="s">
        <v>92</v>
      </c>
      <c r="B8" s="150" t="s">
        <v>43</v>
      </c>
      <c r="C8" s="161" t="s">
        <v>54</v>
      </c>
      <c r="D8" s="151"/>
      <c r="E8" s="152"/>
      <c r="F8" s="153"/>
      <c r="G8" s="154">
        <f>SUM(G9:G25)</f>
        <v>0</v>
      </c>
      <c r="H8" s="148"/>
      <c r="I8" s="148" t="e">
        <f>SUM(I9:I25)</f>
        <v>#REF!</v>
      </c>
      <c r="J8" s="148"/>
      <c r="K8" s="148" t="e">
        <f>SUM(K9:K25)</f>
        <v>#REF!</v>
      </c>
      <c r="L8" s="148"/>
      <c r="M8" s="148" t="e">
        <f>SUM(M9:M25)</f>
        <v>#REF!</v>
      </c>
      <c r="N8" s="148"/>
      <c r="O8" s="148" t="e">
        <f>SUM(O9:O25)</f>
        <v>#REF!</v>
      </c>
      <c r="P8" s="148"/>
      <c r="Q8" s="148" t="e">
        <f>SUM(Q9:Q25)</f>
        <v>#REF!</v>
      </c>
      <c r="R8" s="148"/>
      <c r="S8" s="148"/>
      <c r="T8" s="148"/>
      <c r="U8" s="148"/>
      <c r="V8" s="148" t="e">
        <f>SUM(V9:V25)</f>
        <v>#REF!</v>
      </c>
      <c r="W8" s="148"/>
      <c r="AG8" t="s">
        <v>93</v>
      </c>
    </row>
    <row r="9" spans="1:60" ht="22.5" outlineLevel="1" x14ac:dyDescent="0.2">
      <c r="A9" s="197">
        <v>1</v>
      </c>
      <c r="B9" s="187" t="s">
        <v>249</v>
      </c>
      <c r="C9" s="180" t="s">
        <v>250</v>
      </c>
      <c r="D9" s="188" t="s">
        <v>94</v>
      </c>
      <c r="E9" s="155">
        <v>4.55</v>
      </c>
      <c r="F9" s="156"/>
      <c r="G9" s="254">
        <f t="shared" ref="G9" si="0">ROUND(E9*F9,2)</f>
        <v>0</v>
      </c>
      <c r="H9" s="193">
        <v>0</v>
      </c>
      <c r="I9" s="194">
        <f>ROUND(E11*H9,2)</f>
        <v>0</v>
      </c>
      <c r="J9" s="193">
        <v>34.300000000000004</v>
      </c>
      <c r="K9" s="194">
        <f>ROUND(E11*J9,2)</f>
        <v>154.35</v>
      </c>
      <c r="L9" s="194">
        <v>21</v>
      </c>
      <c r="M9" s="194">
        <f>G11*(1+L9/100)</f>
        <v>0</v>
      </c>
      <c r="N9" s="194">
        <v>0</v>
      </c>
      <c r="O9" s="194">
        <f>ROUND(E11*N9,2)</f>
        <v>0</v>
      </c>
      <c r="P9" s="194">
        <v>0</v>
      </c>
      <c r="Q9" s="194">
        <f>ROUND(E11*P9,2)</f>
        <v>0</v>
      </c>
      <c r="R9" s="196" t="s">
        <v>248</v>
      </c>
      <c r="S9" s="196" t="s">
        <v>257</v>
      </c>
      <c r="T9" s="144" t="s">
        <v>95</v>
      </c>
      <c r="U9" s="144">
        <v>8.4000000000000005E-2</v>
      </c>
      <c r="V9" s="144">
        <f>ROUND(E11*U9,2)</f>
        <v>0.38</v>
      </c>
      <c r="W9" s="144"/>
      <c r="X9" s="136"/>
      <c r="Y9" s="136"/>
      <c r="Z9" s="136"/>
      <c r="AA9" s="136"/>
      <c r="AB9" s="136"/>
      <c r="AC9" s="136"/>
      <c r="AD9" s="136"/>
      <c r="AE9" s="136"/>
      <c r="AF9" s="136"/>
      <c r="AG9" s="136" t="s">
        <v>96</v>
      </c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outlineLevel="1" x14ac:dyDescent="0.2">
      <c r="A10" s="233"/>
      <c r="B10" s="143"/>
      <c r="C10" s="162" t="s">
        <v>285</v>
      </c>
      <c r="D10" s="146"/>
      <c r="E10" s="147">
        <v>4.55</v>
      </c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36"/>
      <c r="Y10" s="136"/>
      <c r="Z10" s="136"/>
      <c r="AA10" s="136"/>
      <c r="AB10" s="136"/>
      <c r="AC10" s="136"/>
      <c r="AD10" s="136"/>
      <c r="AE10" s="136"/>
      <c r="AF10" s="136"/>
      <c r="AG10" s="136" t="s">
        <v>97</v>
      </c>
      <c r="AH10" s="136">
        <v>5</v>
      </c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outlineLevel="1" x14ac:dyDescent="0.2">
      <c r="A11" s="197">
        <v>2</v>
      </c>
      <c r="B11" s="198" t="s">
        <v>98</v>
      </c>
      <c r="C11" s="202" t="s">
        <v>251</v>
      </c>
      <c r="D11" s="199" t="s">
        <v>94</v>
      </c>
      <c r="E11" s="200">
        <v>4.5</v>
      </c>
      <c r="F11" s="201"/>
      <c r="G11" s="196">
        <f>ROUND(E11*F11,2)</f>
        <v>0</v>
      </c>
      <c r="H11" s="201">
        <v>11.31</v>
      </c>
      <c r="I11" s="196" t="e">
        <f>ROUND(#REF!*H11,2)</f>
        <v>#REF!</v>
      </c>
      <c r="J11" s="201">
        <v>110.19000000000001</v>
      </c>
      <c r="K11" s="196" t="e">
        <f>ROUND(#REF!*J11,2)</f>
        <v>#REF!</v>
      </c>
      <c r="L11" s="196">
        <v>21</v>
      </c>
      <c r="M11" s="196" t="e">
        <f>#REF!*(1+L11/100)</f>
        <v>#REF!</v>
      </c>
      <c r="N11" s="196">
        <v>9.9000000000000021E-4</v>
      </c>
      <c r="O11" s="196" t="e">
        <f>ROUND(#REF!*N11,2)</f>
        <v>#REF!</v>
      </c>
      <c r="P11" s="196">
        <v>0</v>
      </c>
      <c r="Q11" s="196" t="e">
        <f>ROUND(#REF!*P11,2)</f>
        <v>#REF!</v>
      </c>
      <c r="R11" s="196" t="s">
        <v>248</v>
      </c>
      <c r="S11" s="196" t="s">
        <v>257</v>
      </c>
      <c r="T11" s="144" t="s">
        <v>95</v>
      </c>
      <c r="U11" s="144">
        <v>0.23600000000000002</v>
      </c>
      <c r="V11" s="144" t="e">
        <f>ROUND(#REF!*U11,2)</f>
        <v>#REF!</v>
      </c>
      <c r="W11" s="144"/>
      <c r="X11" s="136"/>
      <c r="Y11" s="136"/>
      <c r="Z11" s="136"/>
      <c r="AA11" s="136"/>
      <c r="AB11" s="136"/>
      <c r="AC11" s="136"/>
      <c r="AD11" s="136"/>
      <c r="AE11" s="136"/>
      <c r="AF11" s="136"/>
      <c r="AG11" s="136" t="s">
        <v>100</v>
      </c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outlineLevel="1" x14ac:dyDescent="0.2">
      <c r="A12" s="233"/>
      <c r="B12" s="192"/>
      <c r="C12" s="162" t="s">
        <v>294</v>
      </c>
      <c r="D12" s="146"/>
      <c r="E12" s="147">
        <v>4.5</v>
      </c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36"/>
      <c r="Y12" s="136"/>
      <c r="Z12" s="136"/>
      <c r="AA12" s="136"/>
      <c r="AB12" s="136"/>
      <c r="AC12" s="136"/>
      <c r="AD12" s="136"/>
      <c r="AE12" s="136"/>
      <c r="AF12" s="136"/>
      <c r="AG12" s="136" t="s">
        <v>97</v>
      </c>
      <c r="AH12" s="136">
        <v>0</v>
      </c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ht="17.25" customHeight="1" outlineLevel="1" x14ac:dyDescent="0.2">
      <c r="A13" s="197">
        <v>3</v>
      </c>
      <c r="B13" s="198" t="s">
        <v>101</v>
      </c>
      <c r="C13" s="202" t="s">
        <v>102</v>
      </c>
      <c r="D13" s="199" t="s">
        <v>94</v>
      </c>
      <c r="E13" s="200">
        <v>2.2549999999999999</v>
      </c>
      <c r="F13" s="201"/>
      <c r="G13" s="196">
        <f>ROUND(E13*F13,2)</f>
        <v>0</v>
      </c>
      <c r="H13" s="201">
        <v>0</v>
      </c>
      <c r="I13" s="196">
        <f>ROUND(E18*H13,2)</f>
        <v>0</v>
      </c>
      <c r="J13" s="201">
        <v>116.5</v>
      </c>
      <c r="K13" s="196">
        <f>ROUND(E18*J13,2)</f>
        <v>265.04000000000002</v>
      </c>
      <c r="L13" s="196">
        <v>21</v>
      </c>
      <c r="M13" s="196">
        <f>G18*(1+L13/100)</f>
        <v>0</v>
      </c>
      <c r="N13" s="196">
        <v>0</v>
      </c>
      <c r="O13" s="196">
        <f>ROUND(E18*N13,2)</f>
        <v>0</v>
      </c>
      <c r="P13" s="196">
        <v>0</v>
      </c>
      <c r="Q13" s="196">
        <f>ROUND(E18*P13,2)</f>
        <v>0</v>
      </c>
      <c r="R13" s="196" t="s">
        <v>248</v>
      </c>
      <c r="S13" s="196" t="s">
        <v>257</v>
      </c>
      <c r="T13" s="144" t="s">
        <v>95</v>
      </c>
      <c r="U13" s="144">
        <v>0.20200000000000001</v>
      </c>
      <c r="V13" s="144">
        <f>ROUND(E18*U13,2)</f>
        <v>0.46</v>
      </c>
      <c r="W13" s="144"/>
      <c r="X13" s="136"/>
      <c r="Y13" s="136"/>
      <c r="Z13" s="136"/>
      <c r="AA13" s="136"/>
      <c r="AB13" s="136"/>
      <c r="AC13" s="136"/>
      <c r="AD13" s="136"/>
      <c r="AE13" s="136"/>
      <c r="AF13" s="136"/>
      <c r="AG13" s="136" t="s">
        <v>96</v>
      </c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 x14ac:dyDescent="0.2">
      <c r="A14" s="236"/>
      <c r="B14" s="192"/>
      <c r="C14" s="162" t="s">
        <v>291</v>
      </c>
      <c r="D14" s="146"/>
      <c r="E14" s="147">
        <v>1.82</v>
      </c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36"/>
      <c r="Y14" s="136"/>
      <c r="Z14" s="136"/>
      <c r="AA14" s="136"/>
      <c r="AB14" s="136"/>
      <c r="AC14" s="136"/>
      <c r="AD14" s="136"/>
      <c r="AE14" s="136"/>
      <c r="AF14" s="136"/>
      <c r="AG14" s="136" t="s">
        <v>97</v>
      </c>
      <c r="AH14" s="136">
        <v>5</v>
      </c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outlineLevel="1" x14ac:dyDescent="0.2">
      <c r="A15" s="249"/>
      <c r="B15" s="192"/>
      <c r="C15" s="162" t="s">
        <v>292</v>
      </c>
      <c r="D15" s="146"/>
      <c r="E15" s="147">
        <v>0.45500000000000002</v>
      </c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36"/>
      <c r="Y15" s="136"/>
      <c r="Z15" s="136"/>
      <c r="AA15" s="136"/>
      <c r="AB15" s="136"/>
      <c r="AC15" s="136"/>
      <c r="AD15" s="136"/>
      <c r="AE15" s="136"/>
      <c r="AF15" s="136"/>
      <c r="AG15" s="136" t="s">
        <v>97</v>
      </c>
      <c r="AH15" s="136">
        <v>5</v>
      </c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outlineLevel="1" x14ac:dyDescent="0.2">
      <c r="A16" s="197">
        <v>4</v>
      </c>
      <c r="B16" s="253" t="s">
        <v>296</v>
      </c>
      <c r="C16" s="202" t="s">
        <v>103</v>
      </c>
      <c r="D16" s="199" t="s">
        <v>94</v>
      </c>
      <c r="E16" s="200">
        <v>2.2549999999999999</v>
      </c>
      <c r="F16" s="201"/>
      <c r="G16" s="196">
        <f>ROUND(E16*F16,2)</f>
        <v>0</v>
      </c>
      <c r="H16" s="201">
        <v>527.66000000000008</v>
      </c>
      <c r="I16" s="196">
        <f>ROUND(E22*H16,2)</f>
        <v>960.34</v>
      </c>
      <c r="J16" s="201">
        <v>542.34</v>
      </c>
      <c r="K16" s="196">
        <f>ROUND(E22*J16,2)</f>
        <v>987.06</v>
      </c>
      <c r="L16" s="196">
        <v>21</v>
      </c>
      <c r="M16" s="196">
        <f>G22*(1+L16/100)</f>
        <v>0</v>
      </c>
      <c r="N16" s="196">
        <v>1.7000000000000002</v>
      </c>
      <c r="O16" s="196">
        <f>ROUND(E22*N16,2)</f>
        <v>3.09</v>
      </c>
      <c r="P16" s="196">
        <v>0</v>
      </c>
      <c r="Q16" s="196">
        <f>ROUND(E22*P16,2)</f>
        <v>0</v>
      </c>
      <c r="R16" s="196" t="s">
        <v>248</v>
      </c>
      <c r="S16" s="196" t="s">
        <v>257</v>
      </c>
      <c r="T16" s="144" t="s">
        <v>95</v>
      </c>
      <c r="U16" s="144">
        <v>1.5870000000000002</v>
      </c>
      <c r="V16" s="144">
        <f>ROUND(E22*U16,2)</f>
        <v>2.89</v>
      </c>
      <c r="W16" s="144"/>
      <c r="X16" s="136"/>
      <c r="Y16" s="136"/>
      <c r="Z16" s="136"/>
      <c r="AA16" s="136"/>
      <c r="AB16" s="136"/>
      <c r="AC16" s="136"/>
      <c r="AD16" s="136"/>
      <c r="AE16" s="136"/>
      <c r="AF16" s="136"/>
      <c r="AG16" s="136" t="s">
        <v>96</v>
      </c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outlineLevel="1" x14ac:dyDescent="0.2">
      <c r="A17" s="190"/>
      <c r="B17" s="192"/>
      <c r="C17" s="162" t="s">
        <v>293</v>
      </c>
      <c r="D17" s="146"/>
      <c r="E17" s="147">
        <v>2.2549999999999999</v>
      </c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36"/>
      <c r="Y17" s="136"/>
      <c r="Z17" s="136"/>
      <c r="AA17" s="136"/>
      <c r="AB17" s="136"/>
      <c r="AC17" s="136"/>
      <c r="AD17" s="136"/>
      <c r="AE17" s="136"/>
      <c r="AF17" s="136"/>
      <c r="AG17" s="136" t="s">
        <v>97</v>
      </c>
      <c r="AH17" s="136">
        <v>0</v>
      </c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ht="22.5" outlineLevel="1" x14ac:dyDescent="0.2">
      <c r="A18" s="197">
        <v>5</v>
      </c>
      <c r="B18" s="198" t="s">
        <v>104</v>
      </c>
      <c r="C18" s="202" t="s">
        <v>105</v>
      </c>
      <c r="D18" s="199" t="s">
        <v>94</v>
      </c>
      <c r="E18" s="200">
        <v>2.2749999999999999</v>
      </c>
      <c r="F18" s="201"/>
      <c r="G18" s="196">
        <f>ROUND(E18*F18,2)</f>
        <v>0</v>
      </c>
      <c r="H18" s="201">
        <v>0</v>
      </c>
      <c r="I18" s="196">
        <f>ROUND(E24*H18,2)</f>
        <v>0</v>
      </c>
      <c r="J18" s="201">
        <v>321</v>
      </c>
      <c r="K18" s="196">
        <f>ROUND(E24*J18,2)</f>
        <v>584.22</v>
      </c>
      <c r="L18" s="196">
        <v>21</v>
      </c>
      <c r="M18" s="196">
        <f>G24*(1+L18/100)</f>
        <v>0</v>
      </c>
      <c r="N18" s="196">
        <v>0</v>
      </c>
      <c r="O18" s="196">
        <f>ROUND(E24*N18,2)</f>
        <v>0</v>
      </c>
      <c r="P18" s="196">
        <v>0</v>
      </c>
      <c r="Q18" s="196">
        <f>ROUND(E24*P18,2)</f>
        <v>0</v>
      </c>
      <c r="R18" s="196" t="s">
        <v>248</v>
      </c>
      <c r="S18" s="196" t="s">
        <v>257</v>
      </c>
      <c r="T18" s="144" t="s">
        <v>110</v>
      </c>
      <c r="U18" s="144">
        <v>0.94000000000000006</v>
      </c>
      <c r="V18" s="144">
        <f>ROUND(E24*U18,2)</f>
        <v>1.71</v>
      </c>
      <c r="W18" s="144"/>
      <c r="X18" s="136"/>
      <c r="Y18" s="136"/>
      <c r="Z18" s="136"/>
      <c r="AA18" s="136"/>
      <c r="AB18" s="136"/>
      <c r="AC18" s="136"/>
      <c r="AD18" s="136"/>
      <c r="AE18" s="136"/>
      <c r="AF18" s="136"/>
      <c r="AG18" s="136" t="s">
        <v>96</v>
      </c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outlineLevel="1" x14ac:dyDescent="0.2">
      <c r="A19" s="236"/>
      <c r="B19" s="192"/>
      <c r="C19" s="162" t="s">
        <v>288</v>
      </c>
      <c r="D19" s="146"/>
      <c r="E19" s="147">
        <v>4.55</v>
      </c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36"/>
      <c r="Y19" s="136"/>
      <c r="Z19" s="136"/>
      <c r="AA19" s="136"/>
      <c r="AB19" s="136"/>
      <c r="AC19" s="136"/>
      <c r="AD19" s="136"/>
      <c r="AE19" s="136"/>
      <c r="AF19" s="136"/>
      <c r="AG19" s="136" t="s">
        <v>97</v>
      </c>
      <c r="AH19" s="136">
        <v>5</v>
      </c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 x14ac:dyDescent="0.2">
      <c r="A20" s="255"/>
      <c r="B20" s="192"/>
      <c r="C20" s="162" t="s">
        <v>290</v>
      </c>
      <c r="D20" s="146"/>
      <c r="E20" s="147">
        <v>-1.82</v>
      </c>
      <c r="F20" s="144"/>
      <c r="G20" s="144"/>
      <c r="H20" s="145">
        <v>420</v>
      </c>
      <c r="I20" s="144" t="e">
        <f>ROUND(#REF!*H20,2)</f>
        <v>#REF!</v>
      </c>
      <c r="J20" s="145">
        <v>0</v>
      </c>
      <c r="K20" s="144" t="e">
        <f>ROUND(#REF!*J20,2)</f>
        <v>#REF!</v>
      </c>
      <c r="L20" s="144">
        <v>21</v>
      </c>
      <c r="M20" s="144" t="e">
        <f>#REF!*(1+L20/100)</f>
        <v>#REF!</v>
      </c>
      <c r="N20" s="144">
        <v>0</v>
      </c>
      <c r="O20" s="144" t="e">
        <f>ROUND(#REF!*N20,2)</f>
        <v>#REF!</v>
      </c>
      <c r="P20" s="144">
        <v>0</v>
      </c>
      <c r="Q20" s="144" t="e">
        <f>ROUND(#REF!*P20,2)</f>
        <v>#REF!</v>
      </c>
      <c r="R20" s="144"/>
      <c r="S20" s="144"/>
      <c r="T20" s="144" t="s">
        <v>110</v>
      </c>
      <c r="U20" s="144">
        <v>0</v>
      </c>
      <c r="V20" s="144" t="e">
        <f>ROUND(#REF!*U20,2)</f>
        <v>#REF!</v>
      </c>
      <c r="W20" s="144"/>
      <c r="X20" s="136"/>
      <c r="Y20" s="136"/>
      <c r="Z20" s="136"/>
      <c r="AA20" s="136"/>
      <c r="AB20" s="136"/>
      <c r="AC20" s="136"/>
      <c r="AD20" s="136"/>
      <c r="AE20" s="136"/>
      <c r="AF20" s="136"/>
      <c r="AG20" s="136" t="s">
        <v>113</v>
      </c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 x14ac:dyDescent="0.2">
      <c r="A21" s="249"/>
      <c r="B21" s="192"/>
      <c r="C21" s="162" t="s">
        <v>287</v>
      </c>
      <c r="D21" s="146"/>
      <c r="E21" s="147">
        <v>-0.45500000000000002</v>
      </c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36"/>
      <c r="Y21" s="136"/>
      <c r="Z21" s="136"/>
      <c r="AA21" s="136"/>
      <c r="AB21" s="136"/>
      <c r="AC21" s="136"/>
      <c r="AD21" s="136"/>
      <c r="AE21" s="136"/>
      <c r="AF21" s="136"/>
      <c r="AG21" s="136" t="s">
        <v>97</v>
      </c>
      <c r="AH21" s="136">
        <v>0</v>
      </c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ht="22.5" outlineLevel="1" x14ac:dyDescent="0.2">
      <c r="A22" s="197">
        <v>6</v>
      </c>
      <c r="B22" s="198" t="s">
        <v>106</v>
      </c>
      <c r="C22" s="202" t="s">
        <v>107</v>
      </c>
      <c r="D22" s="199" t="s">
        <v>94</v>
      </c>
      <c r="E22" s="200">
        <v>1.82</v>
      </c>
      <c r="F22" s="201"/>
      <c r="G22" s="196">
        <f>ROUND(E22*F22,2)</f>
        <v>0</v>
      </c>
      <c r="H22" s="201">
        <v>0</v>
      </c>
      <c r="I22" s="196" t="e">
        <f>ROUND(#REF!*H22,2)</f>
        <v>#REF!</v>
      </c>
      <c r="J22" s="201">
        <v>1500</v>
      </c>
      <c r="K22" s="196" t="e">
        <f>ROUND(#REF!*J22,2)</f>
        <v>#REF!</v>
      </c>
      <c r="L22" s="196">
        <v>21</v>
      </c>
      <c r="M22" s="196" t="e">
        <f>#REF!*(1+L22/100)</f>
        <v>#REF!</v>
      </c>
      <c r="N22" s="196">
        <v>0</v>
      </c>
      <c r="O22" s="196" t="e">
        <f>ROUND(#REF!*N22,2)</f>
        <v>#REF!</v>
      </c>
      <c r="P22" s="196">
        <v>0</v>
      </c>
      <c r="Q22" s="196" t="e">
        <f>ROUND(#REF!*P22,2)</f>
        <v>#REF!</v>
      </c>
      <c r="R22" s="196" t="s">
        <v>248</v>
      </c>
      <c r="S22" s="196" t="s">
        <v>257</v>
      </c>
      <c r="T22" s="144" t="s">
        <v>110</v>
      </c>
      <c r="U22" s="144">
        <v>0</v>
      </c>
      <c r="V22" s="144" t="e">
        <f>ROUND(#REF!*U22,2)</f>
        <v>#REF!</v>
      </c>
      <c r="W22" s="144"/>
      <c r="X22" s="136"/>
      <c r="Y22" s="136"/>
      <c r="Z22" s="136"/>
      <c r="AA22" s="136"/>
      <c r="AB22" s="136"/>
      <c r="AC22" s="136"/>
      <c r="AD22" s="136"/>
      <c r="AE22" s="136"/>
      <c r="AF22" s="136"/>
      <c r="AG22" s="136" t="s">
        <v>116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outlineLevel="1" x14ac:dyDescent="0.2">
      <c r="A23" s="233"/>
      <c r="B23" s="192"/>
      <c r="C23" s="162" t="s">
        <v>289</v>
      </c>
      <c r="D23" s="146"/>
      <c r="E23" s="147">
        <v>1.82</v>
      </c>
      <c r="F23" s="144"/>
      <c r="G23" s="144"/>
      <c r="H23" s="145">
        <v>0</v>
      </c>
      <c r="I23" s="144" t="e">
        <f>ROUND(#REF!*H23,2)</f>
        <v>#REF!</v>
      </c>
      <c r="J23" s="145">
        <v>500</v>
      </c>
      <c r="K23" s="144" t="e">
        <f>ROUND(#REF!*J23,2)</f>
        <v>#REF!</v>
      </c>
      <c r="L23" s="144">
        <v>21</v>
      </c>
      <c r="M23" s="144" t="e">
        <f>#REF!*(1+L23/100)</f>
        <v>#REF!</v>
      </c>
      <c r="N23" s="144">
        <v>0</v>
      </c>
      <c r="O23" s="144" t="e">
        <f>ROUND(#REF!*N23,2)</f>
        <v>#REF!</v>
      </c>
      <c r="P23" s="144">
        <v>0</v>
      </c>
      <c r="Q23" s="144" t="e">
        <f>ROUND(#REF!*P23,2)</f>
        <v>#REF!</v>
      </c>
      <c r="R23" s="144"/>
      <c r="S23" s="144"/>
      <c r="T23" s="144" t="s">
        <v>110</v>
      </c>
      <c r="U23" s="144">
        <v>0</v>
      </c>
      <c r="V23" s="144" t="e">
        <f>ROUND(#REF!*U23,2)</f>
        <v>#REF!</v>
      </c>
      <c r="W23" s="144"/>
      <c r="X23" s="136"/>
      <c r="Y23" s="136"/>
      <c r="Z23" s="136"/>
      <c r="AA23" s="136"/>
      <c r="AB23" s="136"/>
      <c r="AC23" s="136"/>
      <c r="AD23" s="136"/>
      <c r="AE23" s="136"/>
      <c r="AF23" s="136"/>
      <c r="AG23" s="136" t="s">
        <v>116</v>
      </c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outlineLevel="1" x14ac:dyDescent="0.2">
      <c r="A24" s="197">
        <v>7</v>
      </c>
      <c r="B24" s="198" t="s">
        <v>108</v>
      </c>
      <c r="C24" s="202" t="s">
        <v>109</v>
      </c>
      <c r="D24" s="199" t="s">
        <v>94</v>
      </c>
      <c r="E24" s="200">
        <v>1.82</v>
      </c>
      <c r="F24" s="201"/>
      <c r="G24" s="196">
        <f>ROUND(E24*F24,2)</f>
        <v>0</v>
      </c>
      <c r="H24" s="201">
        <v>0</v>
      </c>
      <c r="I24" s="196" t="e">
        <f>ROUND(#REF!*H24,2)</f>
        <v>#REF!</v>
      </c>
      <c r="J24" s="201">
        <v>12500</v>
      </c>
      <c r="K24" s="196" t="e">
        <f>ROUND(#REF!*J24,2)</f>
        <v>#REF!</v>
      </c>
      <c r="L24" s="196">
        <v>21</v>
      </c>
      <c r="M24" s="196" t="e">
        <f>#REF!*(1+L24/100)</f>
        <v>#REF!</v>
      </c>
      <c r="N24" s="196">
        <v>0</v>
      </c>
      <c r="O24" s="196" t="e">
        <f>ROUND(#REF!*N24,2)</f>
        <v>#REF!</v>
      </c>
      <c r="P24" s="196">
        <v>0</v>
      </c>
      <c r="Q24" s="196" t="e">
        <f>ROUND(#REF!*P24,2)</f>
        <v>#REF!</v>
      </c>
      <c r="R24" s="196" t="s">
        <v>248</v>
      </c>
      <c r="S24" s="196" t="s">
        <v>257</v>
      </c>
      <c r="T24" s="144" t="s">
        <v>110</v>
      </c>
      <c r="U24" s="144">
        <v>0</v>
      </c>
      <c r="V24" s="144" t="e">
        <f>ROUND(#REF!*U24,2)</f>
        <v>#REF!</v>
      </c>
      <c r="W24" s="144"/>
      <c r="X24" s="136"/>
      <c r="Y24" s="136"/>
      <c r="Z24" s="136"/>
      <c r="AA24" s="136"/>
      <c r="AB24" s="136"/>
      <c r="AC24" s="136"/>
      <c r="AD24" s="136"/>
      <c r="AE24" s="136"/>
      <c r="AF24" s="136"/>
      <c r="AG24" s="136" t="s">
        <v>116</v>
      </c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 x14ac:dyDescent="0.2">
      <c r="A25" s="233"/>
      <c r="B25" s="143"/>
      <c r="C25" s="162" t="s">
        <v>295</v>
      </c>
      <c r="D25" s="146"/>
      <c r="E25" s="147">
        <v>1.82</v>
      </c>
      <c r="F25" s="144"/>
      <c r="G25" s="144"/>
      <c r="H25" s="145">
        <v>0</v>
      </c>
      <c r="I25" s="144" t="e">
        <f>ROUND(#REF!*H25,2)</f>
        <v>#REF!</v>
      </c>
      <c r="J25" s="145">
        <v>11500</v>
      </c>
      <c r="K25" s="144" t="e">
        <f>ROUND(#REF!*J25,2)</f>
        <v>#REF!</v>
      </c>
      <c r="L25" s="144">
        <v>21</v>
      </c>
      <c r="M25" s="144" t="e">
        <f>#REF!*(1+L25/100)</f>
        <v>#REF!</v>
      </c>
      <c r="N25" s="144">
        <v>0</v>
      </c>
      <c r="O25" s="144" t="e">
        <f>ROUND(#REF!*N25,2)</f>
        <v>#REF!</v>
      </c>
      <c r="P25" s="144">
        <v>0</v>
      </c>
      <c r="Q25" s="144" t="e">
        <f>ROUND(#REF!*P25,2)</f>
        <v>#REF!</v>
      </c>
      <c r="R25" s="144"/>
      <c r="S25" s="144"/>
      <c r="T25" s="144" t="s">
        <v>110</v>
      </c>
      <c r="U25" s="144">
        <v>0</v>
      </c>
      <c r="V25" s="144" t="e">
        <f>ROUND(#REF!*U25,2)</f>
        <v>#REF!</v>
      </c>
      <c r="W25" s="144"/>
      <c r="X25" s="136"/>
      <c r="Y25" s="136"/>
      <c r="Z25" s="136"/>
      <c r="AA25" s="136"/>
      <c r="AB25" s="136"/>
      <c r="AC25" s="136"/>
      <c r="AD25" s="136"/>
      <c r="AE25" s="136"/>
      <c r="AF25" s="136"/>
      <c r="AG25" s="136" t="s">
        <v>116</v>
      </c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 x14ac:dyDescent="0.2">
      <c r="A26" s="208" t="s">
        <v>92</v>
      </c>
      <c r="B26" s="209" t="s">
        <v>55</v>
      </c>
      <c r="C26" s="210" t="s">
        <v>56</v>
      </c>
      <c r="D26" s="211"/>
      <c r="E26" s="212"/>
      <c r="F26" s="213"/>
      <c r="G26" s="213">
        <f>G27</f>
        <v>0</v>
      </c>
      <c r="H26" s="193"/>
      <c r="I26" s="194"/>
      <c r="J26" s="193"/>
      <c r="K26" s="194"/>
      <c r="L26" s="194"/>
      <c r="M26" s="194"/>
      <c r="N26" s="194"/>
      <c r="O26" s="194"/>
      <c r="P26" s="194"/>
      <c r="Q26" s="194"/>
      <c r="R26" s="213"/>
      <c r="S26" s="214"/>
      <c r="T26" s="144"/>
      <c r="U26" s="144"/>
      <c r="V26" s="144"/>
      <c r="W26" s="144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 x14ac:dyDescent="0.2">
      <c r="A27" s="252">
        <v>8</v>
      </c>
      <c r="B27" s="191" t="s">
        <v>126</v>
      </c>
      <c r="C27" s="203" t="s">
        <v>127</v>
      </c>
      <c r="D27" s="204" t="s">
        <v>94</v>
      </c>
      <c r="E27" s="205">
        <v>0.45500000000000002</v>
      </c>
      <c r="F27" s="206"/>
      <c r="G27" s="207">
        <f>ROUND(E27*F27,2)</f>
        <v>0</v>
      </c>
      <c r="H27" s="145">
        <v>108</v>
      </c>
      <c r="I27" s="144" t="e">
        <f>ROUND(#REF!*H27,2)</f>
        <v>#REF!</v>
      </c>
      <c r="J27" s="145">
        <v>0</v>
      </c>
      <c r="K27" s="144" t="e">
        <f>ROUND(#REF!*J27,2)</f>
        <v>#REF!</v>
      </c>
      <c r="L27" s="144">
        <v>21</v>
      </c>
      <c r="M27" s="144" t="e">
        <f>#REF!*(1+L27/100)</f>
        <v>#REF!</v>
      </c>
      <c r="N27" s="144">
        <v>0</v>
      </c>
      <c r="O27" s="144" t="e">
        <f>ROUND(#REF!*N27,2)</f>
        <v>#REF!</v>
      </c>
      <c r="P27" s="144">
        <v>0</v>
      </c>
      <c r="Q27" s="144" t="e">
        <f>ROUND(#REF!*P27,2)</f>
        <v>#REF!</v>
      </c>
      <c r="R27" s="144" t="s">
        <v>248</v>
      </c>
      <c r="S27" s="144" t="s">
        <v>257</v>
      </c>
      <c r="T27" s="144" t="s">
        <v>110</v>
      </c>
      <c r="U27" s="144">
        <v>0</v>
      </c>
      <c r="V27" s="144" t="e">
        <f>ROUND(#REF!*U27,2)</f>
        <v>#REF!</v>
      </c>
      <c r="W27" s="144"/>
      <c r="X27" s="136"/>
      <c r="Y27" s="136"/>
      <c r="Z27" s="136"/>
      <c r="AA27" s="136"/>
      <c r="AB27" s="136"/>
      <c r="AC27" s="136"/>
      <c r="AD27" s="136"/>
      <c r="AE27" s="136"/>
      <c r="AF27" s="136"/>
      <c r="AG27" s="136" t="s">
        <v>113</v>
      </c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outlineLevel="1" x14ac:dyDescent="0.2">
      <c r="A28" s="197"/>
      <c r="B28" s="143"/>
      <c r="C28" s="162" t="s">
        <v>286</v>
      </c>
      <c r="D28" s="146"/>
      <c r="E28" s="147">
        <v>0.45500000000000002</v>
      </c>
      <c r="F28" s="144"/>
      <c r="G28" s="144"/>
      <c r="H28" s="145">
        <v>115</v>
      </c>
      <c r="I28" s="144" t="e">
        <f>ROUND(#REF!*H28,2)</f>
        <v>#REF!</v>
      </c>
      <c r="J28" s="145">
        <v>0</v>
      </c>
      <c r="K28" s="144" t="e">
        <f>ROUND(#REF!*J28,2)</f>
        <v>#REF!</v>
      </c>
      <c r="L28" s="144">
        <v>21</v>
      </c>
      <c r="M28" s="144" t="e">
        <f>#REF!*(1+L28/100)</f>
        <v>#REF!</v>
      </c>
      <c r="N28" s="144">
        <v>0</v>
      </c>
      <c r="O28" s="144" t="e">
        <f>ROUND(#REF!*N28,2)</f>
        <v>#REF!</v>
      </c>
      <c r="P28" s="144">
        <v>0</v>
      </c>
      <c r="Q28" s="144" t="e">
        <f>ROUND(#REF!*P28,2)</f>
        <v>#REF!</v>
      </c>
      <c r="R28" s="144"/>
      <c r="S28" s="144"/>
      <c r="T28" s="144" t="s">
        <v>110</v>
      </c>
      <c r="U28" s="144">
        <v>0</v>
      </c>
      <c r="V28" s="144" t="e">
        <f>ROUND(#REF!*U28,2)</f>
        <v>#REF!</v>
      </c>
      <c r="W28" s="144"/>
      <c r="X28" s="136"/>
      <c r="Y28" s="136"/>
      <c r="Z28" s="136"/>
      <c r="AA28" s="136"/>
      <c r="AB28" s="136"/>
      <c r="AC28" s="136"/>
      <c r="AD28" s="136"/>
      <c r="AE28" s="136"/>
      <c r="AF28" s="136"/>
      <c r="AG28" s="136" t="s">
        <v>113</v>
      </c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 x14ac:dyDescent="0.2">
      <c r="A29" s="215" t="s">
        <v>92</v>
      </c>
      <c r="B29" s="150" t="s">
        <v>208</v>
      </c>
      <c r="C29" s="161" t="s">
        <v>209</v>
      </c>
      <c r="D29" s="151"/>
      <c r="E29" s="152"/>
      <c r="F29" s="153"/>
      <c r="G29" s="153">
        <f>SUM(G30:G30)</f>
        <v>0</v>
      </c>
      <c r="H29" s="145">
        <v>130</v>
      </c>
      <c r="I29" s="144" t="e">
        <f>ROUND(#REF!*H29,2)</f>
        <v>#REF!</v>
      </c>
      <c r="J29" s="145">
        <v>0</v>
      </c>
      <c r="K29" s="144" t="e">
        <f>ROUND(#REF!*J29,2)</f>
        <v>#REF!</v>
      </c>
      <c r="L29" s="144">
        <v>21</v>
      </c>
      <c r="M29" s="144" t="e">
        <f>#REF!*(1+L29/100)</f>
        <v>#REF!</v>
      </c>
      <c r="N29" s="144">
        <v>0</v>
      </c>
      <c r="O29" s="144" t="e">
        <f>ROUND(#REF!*N29,2)</f>
        <v>#REF!</v>
      </c>
      <c r="P29" s="144">
        <v>0</v>
      </c>
      <c r="Q29" s="144" t="e">
        <f>ROUND(#REF!*P29,2)</f>
        <v>#REF!</v>
      </c>
      <c r="R29" s="153"/>
      <c r="S29" s="153"/>
      <c r="T29" s="144" t="s">
        <v>110</v>
      </c>
      <c r="U29" s="144">
        <v>0</v>
      </c>
      <c r="V29" s="144" t="e">
        <f>ROUND(#REF!*U29,2)</f>
        <v>#REF!</v>
      </c>
      <c r="W29" s="144"/>
      <c r="X29" s="136"/>
      <c r="Y29" s="136"/>
      <c r="Z29" s="136"/>
      <c r="AA29" s="136"/>
      <c r="AB29" s="136"/>
      <c r="AC29" s="136"/>
      <c r="AD29" s="136"/>
      <c r="AE29" s="136"/>
      <c r="AF29" s="136"/>
      <c r="AG29" s="136" t="s">
        <v>113</v>
      </c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outlineLevel="1" x14ac:dyDescent="0.2">
      <c r="A30" s="197">
        <v>9</v>
      </c>
      <c r="B30" s="198" t="s">
        <v>111</v>
      </c>
      <c r="C30" s="202" t="s">
        <v>284</v>
      </c>
      <c r="D30" s="199" t="s">
        <v>115</v>
      </c>
      <c r="E30" s="200">
        <v>2</v>
      </c>
      <c r="F30" s="201"/>
      <c r="G30" s="196">
        <f t="shared" ref="G30" si="1">ROUND(E30*F30,2)</f>
        <v>0</v>
      </c>
      <c r="H30" s="201"/>
      <c r="I30" s="196"/>
      <c r="J30" s="201"/>
      <c r="K30" s="196"/>
      <c r="L30" s="196"/>
      <c r="M30" s="196"/>
      <c r="N30" s="196"/>
      <c r="O30" s="196"/>
      <c r="P30" s="196"/>
      <c r="Q30" s="196"/>
      <c r="R30" s="196"/>
      <c r="S30" s="196" t="s">
        <v>218</v>
      </c>
      <c r="T30" s="144"/>
      <c r="U30" s="144"/>
      <c r="V30" s="144"/>
      <c r="W30" s="144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ht="22.5" outlineLevel="1" x14ac:dyDescent="0.2">
      <c r="A31" s="197">
        <v>10</v>
      </c>
      <c r="B31" s="198" t="s">
        <v>114</v>
      </c>
      <c r="C31" s="237" t="s">
        <v>280</v>
      </c>
      <c r="D31" s="238" t="s">
        <v>99</v>
      </c>
      <c r="E31" s="239">
        <v>7</v>
      </c>
      <c r="F31" s="240"/>
      <c r="G31" s="196">
        <f>ROUND(E31*F31,2)</f>
        <v>0</v>
      </c>
      <c r="H31" s="240"/>
      <c r="I31" s="241"/>
      <c r="J31" s="240"/>
      <c r="K31" s="241"/>
      <c r="L31" s="241"/>
      <c r="M31" s="241"/>
      <c r="N31" s="241"/>
      <c r="O31" s="241"/>
      <c r="P31" s="241"/>
      <c r="Q31" s="241"/>
      <c r="R31" s="241"/>
      <c r="S31" s="241" t="s">
        <v>112</v>
      </c>
      <c r="T31" s="144" t="s">
        <v>95</v>
      </c>
      <c r="U31" s="144">
        <v>0.157</v>
      </c>
      <c r="V31" s="144">
        <f>ROUND(E60*U31,2)</f>
        <v>1.26</v>
      </c>
      <c r="W31" s="144"/>
      <c r="X31" s="136"/>
      <c r="Y31" s="136"/>
      <c r="Z31" s="136"/>
      <c r="AA31" s="136"/>
      <c r="AB31" s="136"/>
      <c r="AC31" s="136"/>
      <c r="AD31" s="136"/>
      <c r="AE31" s="136"/>
      <c r="AF31" s="136"/>
      <c r="AG31" s="136" t="s">
        <v>132</v>
      </c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outlineLevel="1" x14ac:dyDescent="0.2">
      <c r="A32" s="256" t="s">
        <v>92</v>
      </c>
      <c r="B32" s="259" t="s">
        <v>57</v>
      </c>
      <c r="C32" s="216" t="s">
        <v>58</v>
      </c>
      <c r="D32" s="217"/>
      <c r="E32" s="218"/>
      <c r="F32" s="219"/>
      <c r="G32" s="213">
        <f>SUM(G33:G38)</f>
        <v>0</v>
      </c>
      <c r="H32" s="193">
        <v>0</v>
      </c>
      <c r="I32" s="194">
        <f>ROUND(E60*H32,2)</f>
        <v>0</v>
      </c>
      <c r="J32" s="193">
        <v>72.300000000000011</v>
      </c>
      <c r="K32" s="194">
        <f>ROUND(E60*J32,2)</f>
        <v>578.4</v>
      </c>
      <c r="L32" s="194">
        <v>21</v>
      </c>
      <c r="M32" s="194">
        <f>G60*(1+L32/100)</f>
        <v>0</v>
      </c>
      <c r="N32" s="194">
        <v>0</v>
      </c>
      <c r="O32" s="194">
        <f>ROUND(E60*N32,2)</f>
        <v>0</v>
      </c>
      <c r="P32" s="194">
        <v>0</v>
      </c>
      <c r="Q32" s="194">
        <f>ROUND(E60*P32,2)</f>
        <v>0</v>
      </c>
      <c r="R32" s="213"/>
      <c r="S32" s="213"/>
      <c r="T32" s="144"/>
      <c r="U32" s="144"/>
      <c r="V32" s="144"/>
      <c r="W32" s="144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ht="22.5" outlineLevel="1" x14ac:dyDescent="0.2">
      <c r="A33" s="197">
        <v>11</v>
      </c>
      <c r="B33" s="182" t="s">
        <v>111</v>
      </c>
      <c r="C33" s="163" t="s">
        <v>128</v>
      </c>
      <c r="D33" s="157" t="s">
        <v>129</v>
      </c>
      <c r="E33" s="158">
        <v>498</v>
      </c>
      <c r="F33" s="221"/>
      <c r="G33" s="196">
        <f t="shared" ref="G33:G38" si="2">ROUND(E33*F33,2)</f>
        <v>0</v>
      </c>
      <c r="H33" s="201"/>
      <c r="I33" s="196"/>
      <c r="J33" s="201"/>
      <c r="K33" s="196"/>
      <c r="L33" s="196"/>
      <c r="M33" s="196"/>
      <c r="N33" s="196"/>
      <c r="O33" s="196"/>
      <c r="P33" s="196"/>
      <c r="Q33" s="196"/>
      <c r="R33" s="196"/>
      <c r="S33" s="196" t="s">
        <v>218</v>
      </c>
      <c r="T33" s="144"/>
      <c r="U33" s="144"/>
      <c r="V33" s="144"/>
      <c r="W33" s="144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ht="22.5" outlineLevel="1" x14ac:dyDescent="0.2">
      <c r="A34" s="197">
        <v>12</v>
      </c>
      <c r="B34" s="182" t="s">
        <v>114</v>
      </c>
      <c r="C34" s="163" t="s">
        <v>131</v>
      </c>
      <c r="D34" s="157" t="s">
        <v>129</v>
      </c>
      <c r="E34" s="158">
        <v>10</v>
      </c>
      <c r="F34" s="221"/>
      <c r="G34" s="196">
        <f t="shared" si="2"/>
        <v>0</v>
      </c>
      <c r="H34" s="201"/>
      <c r="I34" s="196"/>
      <c r="J34" s="201"/>
      <c r="K34" s="196"/>
      <c r="L34" s="196"/>
      <c r="M34" s="196"/>
      <c r="N34" s="196"/>
      <c r="O34" s="196"/>
      <c r="P34" s="196"/>
      <c r="Q34" s="196"/>
      <c r="R34" s="196"/>
      <c r="S34" s="196" t="s">
        <v>218</v>
      </c>
      <c r="T34" s="144"/>
      <c r="U34" s="144"/>
      <c r="V34" s="144"/>
      <c r="W34" s="144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ht="15" customHeight="1" outlineLevel="1" x14ac:dyDescent="0.2">
      <c r="A35" s="197">
        <v>13</v>
      </c>
      <c r="B35" s="182" t="s">
        <v>117</v>
      </c>
      <c r="C35" s="163" t="s">
        <v>240</v>
      </c>
      <c r="D35" s="157" t="s">
        <v>129</v>
      </c>
      <c r="E35" s="158">
        <v>3.5</v>
      </c>
      <c r="F35" s="221"/>
      <c r="G35" s="196">
        <f t="shared" si="2"/>
        <v>0</v>
      </c>
      <c r="H35" s="201"/>
      <c r="I35" s="196"/>
      <c r="J35" s="201"/>
      <c r="K35" s="196"/>
      <c r="L35" s="196"/>
      <c r="M35" s="196"/>
      <c r="N35" s="196"/>
      <c r="O35" s="196"/>
      <c r="P35" s="196"/>
      <c r="Q35" s="196"/>
      <c r="R35" s="196"/>
      <c r="S35" s="196" t="s">
        <v>218</v>
      </c>
      <c r="T35" s="144"/>
      <c r="U35" s="144"/>
      <c r="V35" s="144"/>
      <c r="W35" s="144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ht="15" customHeight="1" outlineLevel="1" x14ac:dyDescent="0.2">
      <c r="A36" s="197">
        <v>14</v>
      </c>
      <c r="B36" s="171" t="s">
        <v>119</v>
      </c>
      <c r="C36" s="172" t="s">
        <v>281</v>
      </c>
      <c r="D36" s="173" t="s">
        <v>129</v>
      </c>
      <c r="E36" s="179">
        <v>9.5</v>
      </c>
      <c r="F36" s="174"/>
      <c r="G36" s="196">
        <f t="shared" si="2"/>
        <v>0</v>
      </c>
      <c r="H36" s="201"/>
      <c r="I36" s="196"/>
      <c r="J36" s="201"/>
      <c r="K36" s="196"/>
      <c r="L36" s="196"/>
      <c r="M36" s="196"/>
      <c r="N36" s="196"/>
      <c r="O36" s="196"/>
      <c r="P36" s="196"/>
      <c r="Q36" s="196"/>
      <c r="R36" s="196"/>
      <c r="S36" s="196" t="s">
        <v>218</v>
      </c>
      <c r="T36" s="144"/>
      <c r="U36" s="144"/>
      <c r="V36" s="144"/>
      <c r="W36" s="144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outlineLevel="1" x14ac:dyDescent="0.2">
      <c r="A37" s="197">
        <v>15</v>
      </c>
      <c r="B37" s="171" t="s">
        <v>120</v>
      </c>
      <c r="C37" s="172" t="s">
        <v>282</v>
      </c>
      <c r="D37" s="173" t="s">
        <v>129</v>
      </c>
      <c r="E37" s="179">
        <v>9.5</v>
      </c>
      <c r="F37" s="174"/>
      <c r="G37" s="196">
        <f t="shared" si="2"/>
        <v>0</v>
      </c>
      <c r="H37" s="201"/>
      <c r="I37" s="196"/>
      <c r="J37" s="201"/>
      <c r="K37" s="196"/>
      <c r="L37" s="196"/>
      <c r="M37" s="196"/>
      <c r="N37" s="196"/>
      <c r="O37" s="196"/>
      <c r="P37" s="196"/>
      <c r="Q37" s="196"/>
      <c r="R37" s="196"/>
      <c r="S37" s="196" t="s">
        <v>218</v>
      </c>
      <c r="T37" s="144"/>
      <c r="U37" s="144"/>
      <c r="V37" s="144"/>
      <c r="W37" s="144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ht="22.5" outlineLevel="1" x14ac:dyDescent="0.2">
      <c r="A38" s="197">
        <v>16</v>
      </c>
      <c r="B38" s="171" t="s">
        <v>241</v>
      </c>
      <c r="C38" s="172" t="s">
        <v>297</v>
      </c>
      <c r="D38" s="173" t="s">
        <v>0</v>
      </c>
      <c r="E38" s="179">
        <f>SUM(G33:G37)*0.01</f>
        <v>0</v>
      </c>
      <c r="F38" s="174"/>
      <c r="G38" s="196">
        <f t="shared" si="2"/>
        <v>0</v>
      </c>
      <c r="H38" s="201"/>
      <c r="I38" s="196"/>
      <c r="J38" s="201"/>
      <c r="K38" s="196"/>
      <c r="L38" s="196"/>
      <c r="M38" s="196"/>
      <c r="N38" s="196"/>
      <c r="O38" s="196"/>
      <c r="P38" s="196"/>
      <c r="Q38" s="196"/>
      <c r="R38" s="196"/>
      <c r="S38" s="196" t="s">
        <v>271</v>
      </c>
      <c r="T38" s="144" t="s">
        <v>110</v>
      </c>
      <c r="U38" s="144">
        <v>0</v>
      </c>
      <c r="V38" s="144">
        <f>ROUND(E69*U38,2)</f>
        <v>0</v>
      </c>
      <c r="W38" s="144"/>
      <c r="X38" s="136"/>
      <c r="Y38" s="136"/>
      <c r="Z38" s="136"/>
      <c r="AA38" s="136"/>
      <c r="AB38" s="136"/>
      <c r="AC38" s="136"/>
      <c r="AD38" s="136"/>
      <c r="AE38" s="136"/>
      <c r="AF38" s="136"/>
      <c r="AG38" s="136" t="s">
        <v>113</v>
      </c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outlineLevel="1" x14ac:dyDescent="0.2">
      <c r="A39" s="257" t="s">
        <v>92</v>
      </c>
      <c r="B39" s="150" t="s">
        <v>59</v>
      </c>
      <c r="C39" s="161" t="s">
        <v>60</v>
      </c>
      <c r="D39" s="151"/>
      <c r="E39" s="152"/>
      <c r="F39" s="153"/>
      <c r="G39" s="213">
        <f>SUM(G40:G74)</f>
        <v>0</v>
      </c>
      <c r="H39" s="145">
        <v>850</v>
      </c>
      <c r="I39" s="144">
        <f>ROUND(E69*H39,2)</f>
        <v>15300</v>
      </c>
      <c r="J39" s="145">
        <v>0</v>
      </c>
      <c r="K39" s="144">
        <f>ROUND(E69*J39,2)</f>
        <v>0</v>
      </c>
      <c r="L39" s="144">
        <v>21</v>
      </c>
      <c r="M39" s="144">
        <f>G69*(1+L39/100)</f>
        <v>0</v>
      </c>
      <c r="N39" s="144">
        <v>0</v>
      </c>
      <c r="O39" s="144">
        <f>ROUND(E69*N39,2)</f>
        <v>0</v>
      </c>
      <c r="P39" s="144">
        <v>0</v>
      </c>
      <c r="Q39" s="144">
        <f>ROUND(E69*P39,2)</f>
        <v>0</v>
      </c>
      <c r="R39" s="213"/>
      <c r="S39" s="213"/>
      <c r="T39" s="144" t="s">
        <v>110</v>
      </c>
      <c r="U39" s="144">
        <v>0</v>
      </c>
      <c r="V39" s="144" t="e">
        <f>ROUND(#REF!*U39,2)</f>
        <v>#REF!</v>
      </c>
      <c r="W39" s="144"/>
      <c r="X39" s="136"/>
      <c r="Y39" s="136"/>
      <c r="Z39" s="136"/>
      <c r="AA39" s="136"/>
      <c r="AB39" s="136"/>
      <c r="AC39" s="136"/>
      <c r="AD39" s="136"/>
      <c r="AE39" s="136"/>
      <c r="AF39" s="136"/>
      <c r="AG39" s="136" t="s">
        <v>132</v>
      </c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outlineLevel="1" x14ac:dyDescent="0.2">
      <c r="A40" s="222">
        <v>17</v>
      </c>
      <c r="B40" s="183" t="s">
        <v>203</v>
      </c>
      <c r="C40" s="169" t="s">
        <v>204</v>
      </c>
      <c r="D40" s="170" t="s">
        <v>129</v>
      </c>
      <c r="E40" s="158">
        <v>28</v>
      </c>
      <c r="F40" s="159"/>
      <c r="G40" s="167">
        <f>E40*F40</f>
        <v>0</v>
      </c>
      <c r="H40" s="145">
        <v>0</v>
      </c>
      <c r="I40" s="144" t="e">
        <f>ROUND(#REF!*H40,2)</f>
        <v>#REF!</v>
      </c>
      <c r="J40" s="145">
        <v>600</v>
      </c>
      <c r="K40" s="144" t="e">
        <f>ROUND(#REF!*J40,2)</f>
        <v>#REF!</v>
      </c>
      <c r="L40" s="144">
        <v>21</v>
      </c>
      <c r="M40" s="144" t="e">
        <f>#REF!*(1+L40/100)</f>
        <v>#REF!</v>
      </c>
      <c r="N40" s="144">
        <v>0</v>
      </c>
      <c r="O40" s="144" t="e">
        <f>ROUND(#REF!*N40,2)</f>
        <v>#REF!</v>
      </c>
      <c r="P40" s="144">
        <v>0</v>
      </c>
      <c r="Q40" s="144" t="e">
        <f>ROUND(#REF!*P40,2)</f>
        <v>#REF!</v>
      </c>
      <c r="R40" s="144" t="s">
        <v>216</v>
      </c>
      <c r="S40" s="244" t="s">
        <v>271</v>
      </c>
      <c r="T40" s="144"/>
      <c r="U40" s="144"/>
      <c r="V40" s="144"/>
      <c r="W40" s="144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ht="15" customHeight="1" outlineLevel="1" x14ac:dyDescent="0.2">
      <c r="A41" s="242"/>
      <c r="B41" s="228"/>
      <c r="C41" s="314" t="s">
        <v>215</v>
      </c>
      <c r="D41" s="315"/>
      <c r="E41" s="315"/>
      <c r="F41" s="315"/>
      <c r="G41" s="316"/>
      <c r="H41" s="193"/>
      <c r="I41" s="194"/>
      <c r="J41" s="193"/>
      <c r="K41" s="194"/>
      <c r="L41" s="194"/>
      <c r="M41" s="194"/>
      <c r="N41" s="194"/>
      <c r="O41" s="194"/>
      <c r="P41" s="194"/>
      <c r="Q41" s="194"/>
      <c r="R41" s="229"/>
      <c r="S41" s="194"/>
      <c r="T41" s="144" t="s">
        <v>110</v>
      </c>
      <c r="U41" s="144">
        <v>0</v>
      </c>
      <c r="V41" s="144" t="e">
        <f>ROUND(#REF!*U41,2)</f>
        <v>#REF!</v>
      </c>
      <c r="W41" s="144"/>
      <c r="X41" s="136"/>
      <c r="Y41" s="136"/>
      <c r="Z41" s="136"/>
      <c r="AA41" s="136"/>
      <c r="AB41" s="136"/>
      <c r="AC41" s="136"/>
      <c r="AD41" s="136"/>
      <c r="AE41" s="136"/>
      <c r="AF41" s="136"/>
      <c r="AG41" s="136" t="s">
        <v>132</v>
      </c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ht="15" customHeight="1" outlineLevel="1" x14ac:dyDescent="0.2">
      <c r="A42" s="252">
        <v>18</v>
      </c>
      <c r="B42" s="223" t="s">
        <v>133</v>
      </c>
      <c r="C42" s="224" t="s">
        <v>134</v>
      </c>
      <c r="D42" s="225" t="s">
        <v>129</v>
      </c>
      <c r="E42" s="226">
        <v>18</v>
      </c>
      <c r="F42" s="227"/>
      <c r="G42" s="234">
        <f t="shared" ref="G42:G52" si="3">ROUND(E42*F42,2)</f>
        <v>0</v>
      </c>
      <c r="H42" s="235">
        <v>0</v>
      </c>
      <c r="I42" s="234" t="e">
        <f>ROUND(#REF!*H42,2)</f>
        <v>#REF!</v>
      </c>
      <c r="J42" s="235">
        <v>1050</v>
      </c>
      <c r="K42" s="234" t="e">
        <f>ROUND(#REF!*J42,2)</f>
        <v>#REF!</v>
      </c>
      <c r="L42" s="234">
        <v>21</v>
      </c>
      <c r="M42" s="234" t="e">
        <f>#REF!*(1+L42/100)</f>
        <v>#REF!</v>
      </c>
      <c r="N42" s="234">
        <v>0</v>
      </c>
      <c r="O42" s="234" t="e">
        <f>ROUND(#REF!*N42,2)</f>
        <v>#REF!</v>
      </c>
      <c r="P42" s="234">
        <v>0</v>
      </c>
      <c r="Q42" s="234" t="e">
        <f>ROUND(#REF!*P42,2)</f>
        <v>#REF!</v>
      </c>
      <c r="R42" s="234" t="s">
        <v>216</v>
      </c>
      <c r="S42" s="234" t="s">
        <v>271</v>
      </c>
      <c r="T42" s="144"/>
      <c r="U42" s="144"/>
      <c r="V42" s="144"/>
      <c r="W42" s="144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ht="15" customHeight="1" outlineLevel="1" x14ac:dyDescent="0.2">
      <c r="A43" s="236"/>
      <c r="B43" s="171"/>
      <c r="C43" s="314" t="s">
        <v>215</v>
      </c>
      <c r="D43" s="315"/>
      <c r="E43" s="315"/>
      <c r="F43" s="315"/>
      <c r="G43" s="316"/>
      <c r="H43" s="230"/>
      <c r="I43" s="231"/>
      <c r="J43" s="230"/>
      <c r="K43" s="231"/>
      <c r="L43" s="231"/>
      <c r="M43" s="231"/>
      <c r="N43" s="231"/>
      <c r="O43" s="231"/>
      <c r="P43" s="231"/>
      <c r="Q43" s="231"/>
      <c r="R43" s="232"/>
      <c r="S43" s="231"/>
      <c r="T43" s="144" t="s">
        <v>110</v>
      </c>
      <c r="U43" s="144">
        <v>0</v>
      </c>
      <c r="V43" s="144" t="e">
        <f>ROUND(#REF!*U43,2)</f>
        <v>#REF!</v>
      </c>
      <c r="W43" s="144"/>
      <c r="X43" s="136"/>
      <c r="Y43" s="136" t="s">
        <v>283</v>
      </c>
      <c r="Z43" s="136"/>
      <c r="AA43" s="136"/>
      <c r="AB43" s="136"/>
      <c r="AC43" s="136"/>
      <c r="AD43" s="136"/>
      <c r="AE43" s="136"/>
      <c r="AF43" s="136"/>
      <c r="AG43" s="136" t="s">
        <v>130</v>
      </c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ht="15" customHeight="1" outlineLevel="1" x14ac:dyDescent="0.2">
      <c r="A44" s="197">
        <v>19</v>
      </c>
      <c r="B44" s="198" t="s">
        <v>135</v>
      </c>
      <c r="C44" s="237" t="s">
        <v>136</v>
      </c>
      <c r="D44" s="238" t="s">
        <v>129</v>
      </c>
      <c r="E44" s="239">
        <v>9</v>
      </c>
      <c r="F44" s="240"/>
      <c r="G44" s="196">
        <f t="shared" si="3"/>
        <v>0</v>
      </c>
      <c r="H44" s="240">
        <v>150</v>
      </c>
      <c r="I44" s="241" t="e">
        <f>ROUND(#REF!*H44,2)</f>
        <v>#REF!</v>
      </c>
      <c r="J44" s="240">
        <v>0</v>
      </c>
      <c r="K44" s="241" t="e">
        <f>ROUND(#REF!*J44,2)</f>
        <v>#REF!</v>
      </c>
      <c r="L44" s="241">
        <v>21</v>
      </c>
      <c r="M44" s="241" t="e">
        <f>#REF!*(1+L44/100)</f>
        <v>#REF!</v>
      </c>
      <c r="N44" s="241">
        <v>0</v>
      </c>
      <c r="O44" s="241" t="e">
        <f>ROUND(#REF!*N44,2)</f>
        <v>#REF!</v>
      </c>
      <c r="P44" s="241">
        <v>0</v>
      </c>
      <c r="Q44" s="241" t="e">
        <f>ROUND(#REF!*P44,2)</f>
        <v>#REF!</v>
      </c>
      <c r="R44" s="241" t="s">
        <v>216</v>
      </c>
      <c r="S44" s="241" t="s">
        <v>271</v>
      </c>
      <c r="T44" s="144"/>
      <c r="U44" s="144"/>
      <c r="V44" s="144"/>
      <c r="W44" s="144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outlineLevel="1" x14ac:dyDescent="0.2">
      <c r="A45" s="233"/>
      <c r="B45" s="189"/>
      <c r="C45" s="314" t="s">
        <v>215</v>
      </c>
      <c r="D45" s="315"/>
      <c r="E45" s="315"/>
      <c r="F45" s="315"/>
      <c r="G45" s="316"/>
      <c r="H45" s="193"/>
      <c r="I45" s="194"/>
      <c r="J45" s="193"/>
      <c r="K45" s="194"/>
      <c r="L45" s="194"/>
      <c r="M45" s="194"/>
      <c r="N45" s="194"/>
      <c r="O45" s="194"/>
      <c r="P45" s="194"/>
      <c r="Q45" s="194"/>
      <c r="R45" s="229"/>
      <c r="S45" s="194"/>
      <c r="T45" s="144" t="s">
        <v>110</v>
      </c>
      <c r="U45" s="144">
        <v>0</v>
      </c>
      <c r="V45" s="144">
        <f>ROUND(E71*U45,2)</f>
        <v>0</v>
      </c>
      <c r="W45" s="144"/>
      <c r="X45" s="136"/>
      <c r="Y45" s="136"/>
      <c r="Z45" s="136"/>
      <c r="AA45" s="136"/>
      <c r="AB45" s="136"/>
      <c r="AC45" s="136"/>
      <c r="AD45" s="136"/>
      <c r="AE45" s="136"/>
      <c r="AF45" s="136"/>
      <c r="AG45" s="136" t="s">
        <v>153</v>
      </c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outlineLevel="1" x14ac:dyDescent="0.2">
      <c r="A46" s="185">
        <v>20</v>
      </c>
      <c r="B46" s="182" t="s">
        <v>137</v>
      </c>
      <c r="C46" s="163" t="s">
        <v>138</v>
      </c>
      <c r="D46" s="157" t="s">
        <v>129</v>
      </c>
      <c r="E46" s="158">
        <v>5</v>
      </c>
      <c r="F46" s="159"/>
      <c r="G46" s="160">
        <f t="shared" si="3"/>
        <v>0</v>
      </c>
      <c r="H46" s="145">
        <v>0</v>
      </c>
      <c r="I46" s="144">
        <f>ROUND(E71*H46,2)</f>
        <v>0</v>
      </c>
      <c r="J46" s="145">
        <v>650</v>
      </c>
      <c r="K46" s="144">
        <f>ROUND(E71*J46,2)</f>
        <v>6500</v>
      </c>
      <c r="L46" s="144">
        <v>21</v>
      </c>
      <c r="M46" s="144">
        <f>G71*(1+L46/100)</f>
        <v>0</v>
      </c>
      <c r="N46" s="144">
        <v>0</v>
      </c>
      <c r="O46" s="144">
        <f>ROUND(E71*N46,2)</f>
        <v>0</v>
      </c>
      <c r="P46" s="144">
        <v>0</v>
      </c>
      <c r="Q46" s="144">
        <f>ROUND(E71*P46,2)</f>
        <v>0</v>
      </c>
      <c r="R46" s="144" t="s">
        <v>216</v>
      </c>
      <c r="S46" s="144" t="s">
        <v>271</v>
      </c>
      <c r="T46" s="144"/>
      <c r="U46" s="144"/>
      <c r="V46" s="144"/>
      <c r="W46" s="144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outlineLevel="1" x14ac:dyDescent="0.2">
      <c r="A47" s="233"/>
      <c r="B47" s="189"/>
      <c r="C47" s="314" t="s">
        <v>215</v>
      </c>
      <c r="D47" s="315"/>
      <c r="E47" s="315"/>
      <c r="F47" s="315"/>
      <c r="G47" s="316"/>
      <c r="H47" s="193"/>
      <c r="I47" s="194"/>
      <c r="J47" s="193"/>
      <c r="K47" s="194"/>
      <c r="L47" s="194"/>
      <c r="M47" s="194"/>
      <c r="N47" s="194"/>
      <c r="O47" s="194"/>
      <c r="P47" s="194"/>
      <c r="Q47" s="194"/>
      <c r="R47" s="229"/>
      <c r="S47" s="194"/>
      <c r="T47" s="144"/>
      <c r="U47" s="144"/>
      <c r="V47" s="144"/>
      <c r="W47" s="144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outlineLevel="1" x14ac:dyDescent="0.2">
      <c r="A48" s="186">
        <v>21</v>
      </c>
      <c r="B48" s="223" t="s">
        <v>139</v>
      </c>
      <c r="C48" s="224" t="s">
        <v>140</v>
      </c>
      <c r="D48" s="225" t="s">
        <v>129</v>
      </c>
      <c r="E48" s="226">
        <v>67</v>
      </c>
      <c r="F48" s="227"/>
      <c r="G48" s="220">
        <f t="shared" si="3"/>
        <v>0</v>
      </c>
      <c r="H48" s="145"/>
      <c r="I48" s="144"/>
      <c r="J48" s="145"/>
      <c r="K48" s="144"/>
      <c r="L48" s="144"/>
      <c r="M48" s="144"/>
      <c r="N48" s="144"/>
      <c r="O48" s="144"/>
      <c r="P48" s="144"/>
      <c r="Q48" s="144"/>
      <c r="R48" s="144" t="s">
        <v>216</v>
      </c>
      <c r="S48" s="195" t="s">
        <v>271</v>
      </c>
      <c r="T48" s="144"/>
      <c r="U48" s="144"/>
      <c r="V48" s="144"/>
      <c r="W48" s="144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outlineLevel="1" x14ac:dyDescent="0.2">
      <c r="A49" s="233"/>
      <c r="B49" s="189"/>
      <c r="C49" s="314" t="s">
        <v>215</v>
      </c>
      <c r="D49" s="315"/>
      <c r="E49" s="315"/>
      <c r="F49" s="315"/>
      <c r="G49" s="316"/>
      <c r="H49" s="193"/>
      <c r="I49" s="194"/>
      <c r="J49" s="193"/>
      <c r="K49" s="194"/>
      <c r="L49" s="194"/>
      <c r="M49" s="194"/>
      <c r="N49" s="194"/>
      <c r="O49" s="194"/>
      <c r="P49" s="194"/>
      <c r="Q49" s="194"/>
      <c r="R49" s="229"/>
      <c r="S49" s="194"/>
      <c r="T49" s="144"/>
      <c r="U49" s="144">
        <v>0</v>
      </c>
      <c r="V49" s="144">
        <f>ROUND(E74*U49,2)</f>
        <v>0</v>
      </c>
      <c r="W49" s="144"/>
      <c r="X49" s="136"/>
      <c r="Y49" s="136"/>
      <c r="Z49" s="136"/>
      <c r="AA49" s="136"/>
      <c r="AB49" s="136"/>
      <c r="AC49" s="136"/>
      <c r="AD49" s="136"/>
      <c r="AE49" s="136"/>
      <c r="AF49" s="136"/>
      <c r="AG49" s="136" t="s">
        <v>154</v>
      </c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</row>
    <row r="50" spans="1:60" outlineLevel="1" x14ac:dyDescent="0.2">
      <c r="A50" s="186">
        <v>22</v>
      </c>
      <c r="B50" s="223" t="s">
        <v>141</v>
      </c>
      <c r="C50" s="224" t="s">
        <v>142</v>
      </c>
      <c r="D50" s="225" t="s">
        <v>129</v>
      </c>
      <c r="E50" s="226">
        <v>18</v>
      </c>
      <c r="F50" s="227"/>
      <c r="G50" s="220">
        <f t="shared" si="3"/>
        <v>0</v>
      </c>
      <c r="H50" s="145">
        <v>0</v>
      </c>
      <c r="I50" s="144">
        <f>ROUND(E74*H50,2)</f>
        <v>0</v>
      </c>
      <c r="J50" s="145">
        <v>1.7000000000000002</v>
      </c>
      <c r="K50" s="144">
        <f>ROUND(E74*J50,2)</f>
        <v>0</v>
      </c>
      <c r="L50" s="144">
        <v>21</v>
      </c>
      <c r="M50" s="144">
        <f>G74*(1+L50/100)</f>
        <v>0</v>
      </c>
      <c r="N50" s="144">
        <v>0</v>
      </c>
      <c r="O50" s="144">
        <f>ROUND(E74*N50,2)</f>
        <v>0</v>
      </c>
      <c r="P50" s="144">
        <v>0</v>
      </c>
      <c r="Q50" s="144">
        <f>ROUND(E74*P50,2)</f>
        <v>0</v>
      </c>
      <c r="R50" s="144" t="s">
        <v>216</v>
      </c>
      <c r="S50" s="195" t="s">
        <v>271</v>
      </c>
      <c r="T50" s="144"/>
      <c r="U50" s="144"/>
      <c r="V50" s="144"/>
      <c r="W50" s="144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outlineLevel="1" x14ac:dyDescent="0.2">
      <c r="A51" s="233"/>
      <c r="B51" s="189"/>
      <c r="C51" s="314" t="s">
        <v>215</v>
      </c>
      <c r="D51" s="315"/>
      <c r="E51" s="315"/>
      <c r="F51" s="315"/>
      <c r="G51" s="316"/>
      <c r="H51" s="193"/>
      <c r="I51" s="194"/>
      <c r="J51" s="193"/>
      <c r="K51" s="194"/>
      <c r="L51" s="194"/>
      <c r="M51" s="194"/>
      <c r="N51" s="194"/>
      <c r="O51" s="194"/>
      <c r="P51" s="194"/>
      <c r="Q51" s="194"/>
      <c r="R51" s="229"/>
      <c r="S51" s="194"/>
      <c r="T51" s="144"/>
      <c r="U51" s="144"/>
      <c r="V51" s="144"/>
      <c r="W51" s="144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outlineLevel="1" x14ac:dyDescent="0.2">
      <c r="A52" s="252">
        <v>23</v>
      </c>
      <c r="B52" s="223" t="s">
        <v>211</v>
      </c>
      <c r="C52" s="224" t="s">
        <v>210</v>
      </c>
      <c r="D52" s="225" t="s">
        <v>129</v>
      </c>
      <c r="E52" s="226">
        <v>13</v>
      </c>
      <c r="F52" s="227"/>
      <c r="G52" s="220">
        <f t="shared" si="3"/>
        <v>0</v>
      </c>
      <c r="H52" s="145"/>
      <c r="I52" s="144"/>
      <c r="J52" s="145"/>
      <c r="K52" s="144"/>
      <c r="L52" s="144"/>
      <c r="M52" s="144"/>
      <c r="N52" s="144"/>
      <c r="O52" s="144"/>
      <c r="P52" s="144"/>
      <c r="Q52" s="144"/>
      <c r="R52" s="144" t="s">
        <v>216</v>
      </c>
      <c r="S52" s="175" t="s">
        <v>271</v>
      </c>
      <c r="T52" s="144"/>
      <c r="U52" s="144"/>
      <c r="V52" s="144"/>
      <c r="W52" s="144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outlineLevel="1" x14ac:dyDescent="0.2">
      <c r="A53" s="233"/>
      <c r="B53" s="171"/>
      <c r="C53" s="314" t="s">
        <v>215</v>
      </c>
      <c r="D53" s="315"/>
      <c r="E53" s="315"/>
      <c r="F53" s="315"/>
      <c r="G53" s="316"/>
      <c r="H53" s="193"/>
      <c r="I53" s="194"/>
      <c r="J53" s="193"/>
      <c r="K53" s="194"/>
      <c r="L53" s="194"/>
      <c r="M53" s="194"/>
      <c r="N53" s="194"/>
      <c r="O53" s="194"/>
      <c r="P53" s="194"/>
      <c r="Q53" s="194"/>
      <c r="R53" s="194"/>
      <c r="S53" s="194"/>
      <c r="T53" s="144"/>
      <c r="U53" s="144"/>
      <c r="V53" s="144"/>
      <c r="W53" s="144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outlineLevel="1" x14ac:dyDescent="0.2">
      <c r="A54" s="185">
        <v>24</v>
      </c>
      <c r="B54" s="182" t="s">
        <v>219</v>
      </c>
      <c r="C54" s="163" t="s">
        <v>220</v>
      </c>
      <c r="D54" s="157" t="s">
        <v>129</v>
      </c>
      <c r="E54" s="158">
        <v>10</v>
      </c>
      <c r="F54" s="159"/>
      <c r="G54" s="220">
        <f t="shared" ref="G54" si="4">ROUND(E54*F54,2)</f>
        <v>0</v>
      </c>
      <c r="H54" s="145"/>
      <c r="I54" s="144"/>
      <c r="J54" s="145"/>
      <c r="K54" s="144"/>
      <c r="L54" s="144"/>
      <c r="M54" s="144"/>
      <c r="N54" s="144"/>
      <c r="O54" s="144"/>
      <c r="P54" s="144"/>
      <c r="Q54" s="144"/>
      <c r="R54" s="144" t="s">
        <v>216</v>
      </c>
      <c r="S54" s="195" t="s">
        <v>271</v>
      </c>
      <c r="T54" s="144"/>
      <c r="U54" s="144"/>
      <c r="V54" s="144"/>
      <c r="W54" s="144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x14ac:dyDescent="0.2">
      <c r="A55" s="233"/>
      <c r="B55" s="189"/>
      <c r="C55" s="314" t="s">
        <v>215</v>
      </c>
      <c r="D55" s="315"/>
      <c r="E55" s="315"/>
      <c r="F55" s="315"/>
      <c r="G55" s="316"/>
      <c r="H55" s="193"/>
      <c r="I55" s="194"/>
      <c r="J55" s="193"/>
      <c r="K55" s="194"/>
      <c r="L55" s="194"/>
      <c r="M55" s="194"/>
      <c r="N55" s="194"/>
      <c r="O55" s="194"/>
      <c r="P55" s="194"/>
      <c r="Q55" s="194"/>
      <c r="R55" s="194"/>
      <c r="S55" s="194"/>
      <c r="T55" s="148"/>
      <c r="U55" s="148"/>
      <c r="V55" s="148" t="e">
        <f>SUM(V57:V79)</f>
        <v>#REF!</v>
      </c>
      <c r="W55" s="144"/>
      <c r="AG55" t="s">
        <v>93</v>
      </c>
    </row>
    <row r="56" spans="1:60" x14ac:dyDescent="0.2">
      <c r="A56" s="186">
        <v>25</v>
      </c>
      <c r="B56" s="223" t="s">
        <v>207</v>
      </c>
      <c r="C56" s="224" t="s">
        <v>206</v>
      </c>
      <c r="D56" s="225"/>
      <c r="E56" s="226">
        <v>6.5</v>
      </c>
      <c r="F56" s="227"/>
      <c r="G56" s="220">
        <f t="shared" ref="G56:G74" si="5">ROUND(E56*F56,2)</f>
        <v>0</v>
      </c>
      <c r="H56" s="148"/>
      <c r="I56" s="148" t="e">
        <f>SUM(I58:I82)</f>
        <v>#REF!</v>
      </c>
      <c r="J56" s="148"/>
      <c r="K56" s="148" t="e">
        <f>SUM(K58:K82)</f>
        <v>#REF!</v>
      </c>
      <c r="L56" s="148"/>
      <c r="M56" s="148" t="e">
        <f>SUM(M58:M82)</f>
        <v>#REF!</v>
      </c>
      <c r="N56" s="148"/>
      <c r="O56" s="148" t="e">
        <f>SUM(O58:O82)</f>
        <v>#REF!</v>
      </c>
      <c r="P56" s="148"/>
      <c r="Q56" s="148" t="e">
        <f>SUM(Q58:Q82)</f>
        <v>#REF!</v>
      </c>
      <c r="R56" s="144" t="s">
        <v>216</v>
      </c>
      <c r="S56" s="195" t="s">
        <v>257</v>
      </c>
      <c r="T56" s="148"/>
      <c r="U56" s="148"/>
      <c r="V56" s="148"/>
      <c r="W56" s="144"/>
    </row>
    <row r="57" spans="1:60" outlineLevel="1" x14ac:dyDescent="0.2">
      <c r="A57" s="233"/>
      <c r="B57" s="189"/>
      <c r="C57" s="314" t="s">
        <v>215</v>
      </c>
      <c r="D57" s="315"/>
      <c r="E57" s="315"/>
      <c r="F57" s="315"/>
      <c r="G57" s="316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194"/>
      <c r="S57" s="194"/>
      <c r="T57" s="144"/>
      <c r="U57" s="144"/>
      <c r="V57" s="144"/>
      <c r="W57" s="144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outlineLevel="1" x14ac:dyDescent="0.2">
      <c r="A58" s="197">
        <v>26</v>
      </c>
      <c r="B58" s="198" t="s">
        <v>111</v>
      </c>
      <c r="C58" s="237" t="s">
        <v>272</v>
      </c>
      <c r="D58" s="238" t="s">
        <v>129</v>
      </c>
      <c r="E58" s="239">
        <v>12</v>
      </c>
      <c r="F58" s="240"/>
      <c r="G58" s="241">
        <f t="shared" si="5"/>
        <v>0</v>
      </c>
      <c r="H58" s="240"/>
      <c r="I58" s="241"/>
      <c r="J58" s="240"/>
      <c r="K58" s="241"/>
      <c r="L58" s="241"/>
      <c r="M58" s="241"/>
      <c r="N58" s="241"/>
      <c r="O58" s="241"/>
      <c r="P58" s="241"/>
      <c r="Q58" s="241"/>
      <c r="R58" s="241"/>
      <c r="S58" s="241" t="s">
        <v>218</v>
      </c>
      <c r="T58" s="144"/>
      <c r="U58" s="144"/>
      <c r="V58" s="144"/>
      <c r="W58" s="144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outlineLevel="1" x14ac:dyDescent="0.2">
      <c r="A59" s="197">
        <v>27</v>
      </c>
      <c r="B59" s="198" t="s">
        <v>114</v>
      </c>
      <c r="C59" s="237" t="s">
        <v>273</v>
      </c>
      <c r="D59" s="238" t="s">
        <v>129</v>
      </c>
      <c r="E59" s="239">
        <v>6</v>
      </c>
      <c r="F59" s="240"/>
      <c r="G59" s="241">
        <f t="shared" si="5"/>
        <v>0</v>
      </c>
      <c r="H59" s="240"/>
      <c r="I59" s="241"/>
      <c r="J59" s="240"/>
      <c r="K59" s="241"/>
      <c r="L59" s="241"/>
      <c r="M59" s="241"/>
      <c r="N59" s="241"/>
      <c r="O59" s="241"/>
      <c r="P59" s="241"/>
      <c r="Q59" s="241"/>
      <c r="R59" s="241"/>
      <c r="S59" s="241" t="s">
        <v>218</v>
      </c>
      <c r="T59" s="144"/>
      <c r="U59" s="144"/>
      <c r="V59" s="144"/>
      <c r="W59" s="144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outlineLevel="1" x14ac:dyDescent="0.2">
      <c r="A60" s="197">
        <v>28</v>
      </c>
      <c r="B60" s="198" t="s">
        <v>143</v>
      </c>
      <c r="C60" s="237" t="s">
        <v>144</v>
      </c>
      <c r="D60" s="238" t="s">
        <v>145</v>
      </c>
      <c r="E60" s="239">
        <v>8</v>
      </c>
      <c r="F60" s="240"/>
      <c r="G60" s="241">
        <f t="shared" si="5"/>
        <v>0</v>
      </c>
      <c r="H60" s="240"/>
      <c r="I60" s="241"/>
      <c r="J60" s="240"/>
      <c r="K60" s="241"/>
      <c r="L60" s="241"/>
      <c r="M60" s="241"/>
      <c r="N60" s="241"/>
      <c r="O60" s="241"/>
      <c r="P60" s="241"/>
      <c r="Q60" s="241"/>
      <c r="R60" s="241" t="s">
        <v>216</v>
      </c>
      <c r="S60" s="241" t="s">
        <v>257</v>
      </c>
      <c r="T60" s="144" t="s">
        <v>95</v>
      </c>
      <c r="U60" s="144">
        <v>0.27200000000000002</v>
      </c>
      <c r="V60" s="144">
        <f>ROUND(E84*U60,2)</f>
        <v>4.3499999999999996</v>
      </c>
      <c r="W60" s="144"/>
      <c r="X60" s="136"/>
      <c r="Y60" s="136"/>
      <c r="Z60" s="136"/>
      <c r="AA60" s="136"/>
      <c r="AB60" s="136"/>
      <c r="AC60" s="136"/>
      <c r="AD60" s="136"/>
      <c r="AE60" s="136"/>
      <c r="AF60" s="136"/>
      <c r="AG60" s="136" t="s">
        <v>132</v>
      </c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outlineLevel="1" x14ac:dyDescent="0.2">
      <c r="A61" s="197">
        <v>29</v>
      </c>
      <c r="B61" s="198" t="s">
        <v>146</v>
      </c>
      <c r="C61" s="237" t="s">
        <v>147</v>
      </c>
      <c r="D61" s="238" t="s">
        <v>145</v>
      </c>
      <c r="E61" s="239">
        <v>3</v>
      </c>
      <c r="F61" s="240"/>
      <c r="G61" s="241">
        <f t="shared" si="5"/>
        <v>0</v>
      </c>
      <c r="H61" s="240">
        <v>101.88000000000001</v>
      </c>
      <c r="I61" s="241">
        <f>ROUND(E84*H61,2)</f>
        <v>1630.08</v>
      </c>
      <c r="J61" s="240">
        <v>107.12</v>
      </c>
      <c r="K61" s="241">
        <f>ROUND(E84*J61,2)</f>
        <v>1713.92</v>
      </c>
      <c r="L61" s="241">
        <v>21</v>
      </c>
      <c r="M61" s="241">
        <f>G84*(1+L61/100)</f>
        <v>0</v>
      </c>
      <c r="N61" s="241">
        <v>6.3000000000000003E-4</v>
      </c>
      <c r="O61" s="241">
        <f>ROUND(E84*N61,2)</f>
        <v>0.01</v>
      </c>
      <c r="P61" s="241">
        <v>0</v>
      </c>
      <c r="Q61" s="241">
        <f>ROUND(E84*P61,2)</f>
        <v>0</v>
      </c>
      <c r="R61" s="241" t="s">
        <v>216</v>
      </c>
      <c r="S61" s="241" t="s">
        <v>257</v>
      </c>
      <c r="T61" s="144" t="s">
        <v>95</v>
      </c>
      <c r="U61" s="144">
        <v>0.54</v>
      </c>
      <c r="V61" s="144">
        <f>ROUND(E85*U61,2)</f>
        <v>1.62</v>
      </c>
      <c r="W61" s="144"/>
      <c r="X61" s="136"/>
      <c r="Y61" s="136"/>
      <c r="Z61" s="136"/>
      <c r="AA61" s="136"/>
      <c r="AB61" s="136"/>
      <c r="AC61" s="136"/>
      <c r="AD61" s="136"/>
      <c r="AE61" s="136"/>
      <c r="AF61" s="136"/>
      <c r="AG61" s="136" t="s">
        <v>132</v>
      </c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outlineLevel="1" x14ac:dyDescent="0.2">
      <c r="A62" s="197">
        <v>30</v>
      </c>
      <c r="B62" s="198" t="s">
        <v>148</v>
      </c>
      <c r="C62" s="237" t="s">
        <v>149</v>
      </c>
      <c r="D62" s="238" t="s">
        <v>145</v>
      </c>
      <c r="E62" s="239">
        <v>5</v>
      </c>
      <c r="F62" s="240"/>
      <c r="G62" s="241">
        <f t="shared" si="5"/>
        <v>0</v>
      </c>
      <c r="H62" s="240">
        <v>207.79000000000002</v>
      </c>
      <c r="I62" s="241">
        <f>ROUND(E85*H62,2)</f>
        <v>623.37</v>
      </c>
      <c r="J62" s="240">
        <v>212.71</v>
      </c>
      <c r="K62" s="241">
        <f>ROUND(E85*J62,2)</f>
        <v>638.13</v>
      </c>
      <c r="L62" s="241">
        <v>21</v>
      </c>
      <c r="M62" s="241">
        <f>G85*(1+L62/100)</f>
        <v>0</v>
      </c>
      <c r="N62" s="241">
        <v>1.4800000000000002E-3</v>
      </c>
      <c r="O62" s="241">
        <f>ROUND(E85*N62,2)</f>
        <v>0</v>
      </c>
      <c r="P62" s="241">
        <v>0</v>
      </c>
      <c r="Q62" s="241">
        <f>ROUND(E85*P62,2)</f>
        <v>0</v>
      </c>
      <c r="R62" s="241" t="s">
        <v>216</v>
      </c>
      <c r="S62" s="241" t="s">
        <v>257</v>
      </c>
      <c r="T62" s="144"/>
      <c r="U62" s="144"/>
      <c r="V62" s="144"/>
      <c r="W62" s="144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ht="33.75" outlineLevel="1" x14ac:dyDescent="0.2">
      <c r="A63" s="197">
        <v>31</v>
      </c>
      <c r="B63" s="198" t="s">
        <v>221</v>
      </c>
      <c r="C63" s="237" t="s">
        <v>254</v>
      </c>
      <c r="D63" s="238" t="s">
        <v>145</v>
      </c>
      <c r="E63" s="239">
        <v>13</v>
      </c>
      <c r="F63" s="240"/>
      <c r="G63" s="241">
        <f t="shared" ref="G63" si="6">ROUND(E63*F63,2)</f>
        <v>0</v>
      </c>
      <c r="H63" s="240">
        <v>430</v>
      </c>
      <c r="I63" s="241" t="e">
        <f>ROUND(#REF!*H63,2)</f>
        <v>#REF!</v>
      </c>
      <c r="J63" s="240">
        <v>0</v>
      </c>
      <c r="K63" s="241" t="e">
        <f>ROUND(#REF!*J63,2)</f>
        <v>#REF!</v>
      </c>
      <c r="L63" s="241">
        <v>21</v>
      </c>
      <c r="M63" s="241" t="e">
        <f>#REF!*(1+L63/100)</f>
        <v>#REF!</v>
      </c>
      <c r="N63" s="241">
        <v>0</v>
      </c>
      <c r="O63" s="241" t="e">
        <f>ROUND(#REF!*N63,2)</f>
        <v>#REF!</v>
      </c>
      <c r="P63" s="241">
        <v>0</v>
      </c>
      <c r="Q63" s="241" t="e">
        <f>ROUND(#REF!*P63,2)</f>
        <v>#REF!</v>
      </c>
      <c r="R63" s="241" t="s">
        <v>216</v>
      </c>
      <c r="S63" s="241" t="s">
        <v>300</v>
      </c>
      <c r="T63" s="144" t="s">
        <v>110</v>
      </c>
      <c r="U63" s="144">
        <v>0</v>
      </c>
      <c r="V63" s="144" t="e">
        <f>ROUND(#REF!*U63,2)</f>
        <v>#REF!</v>
      </c>
      <c r="W63" s="144"/>
      <c r="X63" s="136"/>
      <c r="Y63" s="136"/>
      <c r="Z63" s="136"/>
      <c r="AA63" s="136"/>
      <c r="AB63" s="136"/>
      <c r="AC63" s="136"/>
      <c r="AD63" s="136"/>
      <c r="AE63" s="136"/>
      <c r="AF63" s="136"/>
      <c r="AG63" s="136" t="s">
        <v>130</v>
      </c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ht="33.75" outlineLevel="1" x14ac:dyDescent="0.2">
      <c r="A64" s="197">
        <v>32</v>
      </c>
      <c r="B64" s="198" t="s">
        <v>150</v>
      </c>
      <c r="C64" s="237" t="s">
        <v>253</v>
      </c>
      <c r="D64" s="238" t="s">
        <v>145</v>
      </c>
      <c r="E64" s="239">
        <v>2</v>
      </c>
      <c r="F64" s="240"/>
      <c r="G64" s="241">
        <f t="shared" si="5"/>
        <v>0</v>
      </c>
      <c r="H64" s="240">
        <v>430</v>
      </c>
      <c r="I64" s="241" t="e">
        <f>ROUND(#REF!*H64,2)</f>
        <v>#REF!</v>
      </c>
      <c r="J64" s="240">
        <v>0</v>
      </c>
      <c r="K64" s="241" t="e">
        <f>ROUND(#REF!*J64,2)</f>
        <v>#REF!</v>
      </c>
      <c r="L64" s="241">
        <v>21</v>
      </c>
      <c r="M64" s="241" t="e">
        <f>#REF!*(1+L64/100)</f>
        <v>#REF!</v>
      </c>
      <c r="N64" s="241">
        <v>0</v>
      </c>
      <c r="O64" s="241" t="e">
        <f>ROUND(#REF!*N64,2)</f>
        <v>#REF!</v>
      </c>
      <c r="P64" s="241">
        <v>0</v>
      </c>
      <c r="Q64" s="241" t="e">
        <f>ROUND(#REF!*P64,2)</f>
        <v>#REF!</v>
      </c>
      <c r="R64" s="241" t="s">
        <v>216</v>
      </c>
      <c r="S64" s="241" t="s">
        <v>257</v>
      </c>
      <c r="T64" s="144"/>
      <c r="U64" s="144"/>
      <c r="V64" s="144"/>
      <c r="W64" s="144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outlineLevel="1" x14ac:dyDescent="0.2">
      <c r="A65" s="197">
        <v>33</v>
      </c>
      <c r="B65" s="198" t="s">
        <v>223</v>
      </c>
      <c r="C65" s="237" t="s">
        <v>222</v>
      </c>
      <c r="D65" s="238" t="s">
        <v>129</v>
      </c>
      <c r="E65" s="239">
        <v>6.5</v>
      </c>
      <c r="F65" s="240"/>
      <c r="G65" s="241">
        <f t="shared" ref="G65" si="7">ROUND(E65*F65,2)</f>
        <v>0</v>
      </c>
      <c r="H65" s="240"/>
      <c r="I65" s="241"/>
      <c r="J65" s="240"/>
      <c r="K65" s="241"/>
      <c r="L65" s="241"/>
      <c r="M65" s="241"/>
      <c r="N65" s="241"/>
      <c r="O65" s="241"/>
      <c r="P65" s="241"/>
      <c r="Q65" s="241"/>
      <c r="R65" s="241" t="s">
        <v>216</v>
      </c>
      <c r="S65" s="241" t="s">
        <v>257</v>
      </c>
      <c r="T65" s="144"/>
      <c r="U65" s="144"/>
      <c r="V65" s="144"/>
      <c r="W65" s="144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outlineLevel="1" x14ac:dyDescent="0.2">
      <c r="A66" s="197">
        <v>34</v>
      </c>
      <c r="B66" s="198" t="s">
        <v>151</v>
      </c>
      <c r="C66" s="237" t="s">
        <v>152</v>
      </c>
      <c r="D66" s="238" t="s">
        <v>129</v>
      </c>
      <c r="E66" s="239">
        <v>186</v>
      </c>
      <c r="F66" s="240"/>
      <c r="G66" s="241">
        <f t="shared" si="5"/>
        <v>0</v>
      </c>
      <c r="H66" s="240"/>
      <c r="I66" s="241"/>
      <c r="J66" s="240"/>
      <c r="K66" s="241"/>
      <c r="L66" s="241"/>
      <c r="M66" s="241"/>
      <c r="N66" s="241"/>
      <c r="O66" s="241"/>
      <c r="P66" s="241"/>
      <c r="Q66" s="241"/>
      <c r="R66" s="241" t="s">
        <v>216</v>
      </c>
      <c r="S66" s="241" t="s">
        <v>257</v>
      </c>
      <c r="T66" s="144" t="s">
        <v>110</v>
      </c>
      <c r="U66" s="144">
        <v>0</v>
      </c>
      <c r="V66" s="144" t="e">
        <f>ROUND(#REF!*U66,2)</f>
        <v>#REF!</v>
      </c>
      <c r="W66" s="144"/>
      <c r="X66" s="136"/>
      <c r="Y66" s="136"/>
      <c r="Z66" s="136"/>
      <c r="AA66" s="136"/>
      <c r="AB66" s="136"/>
      <c r="AC66" s="136"/>
      <c r="AD66" s="136"/>
      <c r="AE66" s="136"/>
      <c r="AF66" s="136"/>
      <c r="AG66" s="136" t="s">
        <v>130</v>
      </c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ht="22.5" outlineLevel="1" x14ac:dyDescent="0.2">
      <c r="A67" s="197">
        <v>35</v>
      </c>
      <c r="B67" s="198" t="s">
        <v>117</v>
      </c>
      <c r="C67" s="237" t="s">
        <v>274</v>
      </c>
      <c r="D67" s="238" t="s">
        <v>115</v>
      </c>
      <c r="E67" s="239">
        <v>4</v>
      </c>
      <c r="F67" s="240"/>
      <c r="G67" s="241">
        <f t="shared" si="5"/>
        <v>0</v>
      </c>
      <c r="H67" s="240">
        <v>460</v>
      </c>
      <c r="I67" s="241" t="e">
        <f>ROUND(#REF!*H67,2)</f>
        <v>#REF!</v>
      </c>
      <c r="J67" s="240">
        <v>0</v>
      </c>
      <c r="K67" s="241" t="e">
        <f>ROUND(#REF!*J67,2)</f>
        <v>#REF!</v>
      </c>
      <c r="L67" s="241">
        <v>21</v>
      </c>
      <c r="M67" s="241" t="e">
        <f>#REF!*(1+L67/100)</f>
        <v>#REF!</v>
      </c>
      <c r="N67" s="241">
        <v>0</v>
      </c>
      <c r="O67" s="241" t="e">
        <f>ROUND(#REF!*N67,2)</f>
        <v>#REF!</v>
      </c>
      <c r="P67" s="241">
        <v>0</v>
      </c>
      <c r="Q67" s="241" t="e">
        <f>ROUND(#REF!*P67,2)</f>
        <v>#REF!</v>
      </c>
      <c r="R67" s="241"/>
      <c r="S67" s="241" t="s">
        <v>112</v>
      </c>
      <c r="T67" s="144"/>
      <c r="U67" s="144"/>
      <c r="V67" s="144"/>
      <c r="W67" s="144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outlineLevel="1" x14ac:dyDescent="0.2">
      <c r="A68" s="197">
        <v>36</v>
      </c>
      <c r="B68" s="198" t="s">
        <v>119</v>
      </c>
      <c r="C68" s="237" t="s">
        <v>227</v>
      </c>
      <c r="D68" s="238" t="s">
        <v>118</v>
      </c>
      <c r="E68" s="239">
        <v>16</v>
      </c>
      <c r="F68" s="240"/>
      <c r="G68" s="241">
        <f t="shared" si="5"/>
        <v>0</v>
      </c>
      <c r="H68" s="240"/>
      <c r="I68" s="241"/>
      <c r="J68" s="240"/>
      <c r="K68" s="241"/>
      <c r="L68" s="241"/>
      <c r="M68" s="241"/>
      <c r="N68" s="241"/>
      <c r="O68" s="241"/>
      <c r="P68" s="241"/>
      <c r="Q68" s="241"/>
      <c r="R68" s="241"/>
      <c r="S68" s="241" t="s">
        <v>112</v>
      </c>
      <c r="T68" s="144" t="s">
        <v>110</v>
      </c>
      <c r="U68" s="144">
        <v>0</v>
      </c>
      <c r="V68" s="144" t="e">
        <f>ROUND(#REF!*U68,2)</f>
        <v>#REF!</v>
      </c>
      <c r="W68" s="144"/>
      <c r="X68" s="136"/>
      <c r="Y68" s="136"/>
      <c r="Z68" s="136"/>
      <c r="AA68" s="136"/>
      <c r="AB68" s="136"/>
      <c r="AC68" s="136"/>
      <c r="AD68" s="136"/>
      <c r="AE68" s="136"/>
      <c r="AF68" s="136"/>
      <c r="AG68" s="136" t="s">
        <v>132</v>
      </c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outlineLevel="1" x14ac:dyDescent="0.2">
      <c r="A69" s="197">
        <v>37</v>
      </c>
      <c r="B69" s="198" t="s">
        <v>120</v>
      </c>
      <c r="C69" s="237" t="s">
        <v>262</v>
      </c>
      <c r="D69" s="238" t="s">
        <v>115</v>
      </c>
      <c r="E69" s="239">
        <v>18</v>
      </c>
      <c r="F69" s="240"/>
      <c r="G69" s="241">
        <f t="shared" si="5"/>
        <v>0</v>
      </c>
      <c r="H69" s="240">
        <v>0</v>
      </c>
      <c r="I69" s="241" t="e">
        <f>ROUND(#REF!*H69,2)</f>
        <v>#REF!</v>
      </c>
      <c r="J69" s="240">
        <v>18250</v>
      </c>
      <c r="K69" s="241" t="e">
        <f>ROUND(#REF!*J69,2)</f>
        <v>#REF!</v>
      </c>
      <c r="L69" s="241">
        <v>21</v>
      </c>
      <c r="M69" s="241" t="e">
        <f>#REF!*(1+L69/100)</f>
        <v>#REF!</v>
      </c>
      <c r="N69" s="241">
        <v>0</v>
      </c>
      <c r="O69" s="241" t="e">
        <f>ROUND(#REF!*N69,2)</f>
        <v>#REF!</v>
      </c>
      <c r="P69" s="241">
        <v>0</v>
      </c>
      <c r="Q69" s="241" t="e">
        <f>ROUND(#REF!*P69,2)</f>
        <v>#REF!</v>
      </c>
      <c r="R69" s="241"/>
      <c r="S69" s="241" t="s">
        <v>112</v>
      </c>
      <c r="T69" s="144"/>
      <c r="U69" s="144"/>
      <c r="V69" s="144"/>
      <c r="W69" s="144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ht="22.5" outlineLevel="1" x14ac:dyDescent="0.2">
      <c r="A70" s="197">
        <v>38</v>
      </c>
      <c r="B70" s="198" t="s">
        <v>121</v>
      </c>
      <c r="C70" s="237" t="s">
        <v>277</v>
      </c>
      <c r="D70" s="238" t="s">
        <v>115</v>
      </c>
      <c r="E70" s="239">
        <v>1</v>
      </c>
      <c r="F70" s="240"/>
      <c r="G70" s="241">
        <f t="shared" si="5"/>
        <v>0</v>
      </c>
      <c r="H70" s="240"/>
      <c r="I70" s="241"/>
      <c r="J70" s="240"/>
      <c r="K70" s="241"/>
      <c r="L70" s="241"/>
      <c r="M70" s="241"/>
      <c r="N70" s="241"/>
      <c r="O70" s="241"/>
      <c r="P70" s="241"/>
      <c r="Q70" s="241"/>
      <c r="R70" s="241"/>
      <c r="S70" s="241" t="s">
        <v>112</v>
      </c>
      <c r="T70" s="144"/>
      <c r="U70" s="144"/>
      <c r="V70" s="144"/>
      <c r="W70" s="144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outlineLevel="1" x14ac:dyDescent="0.2">
      <c r="A71" s="197">
        <v>39</v>
      </c>
      <c r="B71" s="198" t="s">
        <v>122</v>
      </c>
      <c r="C71" s="237" t="s">
        <v>275</v>
      </c>
      <c r="D71" s="238" t="s">
        <v>99</v>
      </c>
      <c r="E71" s="239">
        <v>10</v>
      </c>
      <c r="F71" s="240"/>
      <c r="G71" s="241">
        <f t="shared" si="5"/>
        <v>0</v>
      </c>
      <c r="H71" s="240"/>
      <c r="I71" s="241"/>
      <c r="J71" s="240"/>
      <c r="K71" s="241"/>
      <c r="L71" s="241"/>
      <c r="M71" s="241"/>
      <c r="N71" s="241"/>
      <c r="O71" s="241"/>
      <c r="P71" s="241"/>
      <c r="Q71" s="241"/>
      <c r="R71" s="241"/>
      <c r="S71" s="241" t="s">
        <v>112</v>
      </c>
      <c r="T71" s="144"/>
      <c r="U71" s="144"/>
      <c r="V71" s="144"/>
      <c r="W71" s="144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ht="22.5" outlineLevel="1" x14ac:dyDescent="0.2">
      <c r="A72" s="197">
        <v>40</v>
      </c>
      <c r="B72" s="198" t="s">
        <v>123</v>
      </c>
      <c r="C72" s="237" t="s">
        <v>228</v>
      </c>
      <c r="D72" s="238" t="s">
        <v>115</v>
      </c>
      <c r="E72" s="239">
        <v>6</v>
      </c>
      <c r="F72" s="240"/>
      <c r="G72" s="241">
        <f t="shared" ref="G72:G73" si="8">ROUND(E72*F72,2)</f>
        <v>0</v>
      </c>
      <c r="H72" s="240"/>
      <c r="I72" s="241"/>
      <c r="J72" s="240"/>
      <c r="K72" s="241"/>
      <c r="L72" s="241"/>
      <c r="M72" s="241"/>
      <c r="N72" s="241"/>
      <c r="O72" s="241"/>
      <c r="P72" s="241"/>
      <c r="Q72" s="241"/>
      <c r="R72" s="241"/>
      <c r="S72" s="241" t="s">
        <v>112</v>
      </c>
      <c r="T72" s="144"/>
      <c r="U72" s="144"/>
      <c r="V72" s="144"/>
      <c r="W72" s="144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ht="17.25" customHeight="1" outlineLevel="1" x14ac:dyDescent="0.2">
      <c r="A73" s="197">
        <v>41</v>
      </c>
      <c r="B73" s="198" t="s">
        <v>124</v>
      </c>
      <c r="C73" s="237" t="s">
        <v>276</v>
      </c>
      <c r="D73" s="238" t="s">
        <v>115</v>
      </c>
      <c r="E73" s="239">
        <v>1</v>
      </c>
      <c r="F73" s="240"/>
      <c r="G73" s="241">
        <f t="shared" si="8"/>
        <v>0</v>
      </c>
      <c r="H73" s="240"/>
      <c r="I73" s="241"/>
      <c r="J73" s="240"/>
      <c r="K73" s="241"/>
      <c r="L73" s="241"/>
      <c r="M73" s="241"/>
      <c r="N73" s="241"/>
      <c r="O73" s="241"/>
      <c r="P73" s="241"/>
      <c r="Q73" s="241"/>
      <c r="R73" s="241"/>
      <c r="S73" s="241" t="s">
        <v>112</v>
      </c>
      <c r="T73" s="144"/>
      <c r="U73" s="144"/>
      <c r="V73" s="144"/>
      <c r="W73" s="144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outlineLevel="1" x14ac:dyDescent="0.2">
      <c r="A74" s="197">
        <v>42</v>
      </c>
      <c r="B74" s="198" t="s">
        <v>243</v>
      </c>
      <c r="C74" s="237" t="s">
        <v>298</v>
      </c>
      <c r="D74" s="238" t="s">
        <v>0</v>
      </c>
      <c r="E74" s="239">
        <f>SUM(G58:G73,G56,G54,G52,G50,G48,G46,G44,G42,G40)*0.01</f>
        <v>0</v>
      </c>
      <c r="F74" s="240"/>
      <c r="G74" s="241">
        <f t="shared" si="5"/>
        <v>0</v>
      </c>
      <c r="H74" s="240"/>
      <c r="I74" s="241"/>
      <c r="J74" s="240"/>
      <c r="K74" s="241"/>
      <c r="L74" s="241"/>
      <c r="M74" s="241"/>
      <c r="N74" s="241"/>
      <c r="O74" s="241"/>
      <c r="P74" s="241"/>
      <c r="Q74" s="241"/>
      <c r="R74" s="241"/>
      <c r="S74" s="241" t="s">
        <v>257</v>
      </c>
      <c r="T74" s="144"/>
      <c r="U74" s="144"/>
      <c r="V74" s="144"/>
      <c r="W74" s="144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outlineLevel="1" x14ac:dyDescent="0.2">
      <c r="A75" s="256" t="s">
        <v>92</v>
      </c>
      <c r="B75" s="259" t="s">
        <v>61</v>
      </c>
      <c r="C75" s="216" t="s">
        <v>62</v>
      </c>
      <c r="D75" s="217"/>
      <c r="E75" s="218"/>
      <c r="F75" s="219"/>
      <c r="G75" s="213">
        <f>SUM(G76:G95)</f>
        <v>0</v>
      </c>
      <c r="H75" s="145"/>
      <c r="I75" s="144"/>
      <c r="J75" s="145"/>
      <c r="K75" s="144"/>
      <c r="L75" s="144"/>
      <c r="M75" s="144"/>
      <c r="N75" s="144"/>
      <c r="O75" s="144"/>
      <c r="P75" s="144"/>
      <c r="Q75" s="144"/>
      <c r="R75" s="243"/>
      <c r="S75" s="243"/>
      <c r="T75" s="144"/>
      <c r="U75" s="144"/>
      <c r="V75" s="144"/>
      <c r="W75" s="144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 ht="22.5" customHeight="1" outlineLevel="1" x14ac:dyDescent="0.2">
      <c r="A76" s="186">
        <v>43</v>
      </c>
      <c r="B76" s="223" t="s">
        <v>224</v>
      </c>
      <c r="C76" s="224" t="s">
        <v>225</v>
      </c>
      <c r="D76" s="225" t="s">
        <v>129</v>
      </c>
      <c r="E76" s="226">
        <v>15</v>
      </c>
      <c r="F76" s="227"/>
      <c r="G76" s="220">
        <f t="shared" ref="G76:G95" si="9">ROUND(E76*F76,2)</f>
        <v>0</v>
      </c>
      <c r="H76" s="145"/>
      <c r="I76" s="144"/>
      <c r="J76" s="145"/>
      <c r="K76" s="144"/>
      <c r="L76" s="144"/>
      <c r="M76" s="144"/>
      <c r="N76" s="144"/>
      <c r="O76" s="144"/>
      <c r="P76" s="144"/>
      <c r="Q76" s="144"/>
      <c r="R76" s="144" t="s">
        <v>226</v>
      </c>
      <c r="S76" s="195" t="s">
        <v>257</v>
      </c>
      <c r="T76" s="144"/>
      <c r="U76" s="144"/>
      <c r="V76" s="144"/>
      <c r="W76" s="144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</row>
    <row r="77" spans="1:60" ht="10.5" customHeight="1" outlineLevel="1" x14ac:dyDescent="0.2">
      <c r="A77" s="233"/>
      <c r="B77" s="189"/>
      <c r="C77" s="314" t="s">
        <v>236</v>
      </c>
      <c r="D77" s="315"/>
      <c r="E77" s="315"/>
      <c r="F77" s="315"/>
      <c r="G77" s="316"/>
      <c r="H77" s="193"/>
      <c r="I77" s="194"/>
      <c r="J77" s="193"/>
      <c r="K77" s="194"/>
      <c r="L77" s="194"/>
      <c r="M77" s="194"/>
      <c r="N77" s="194"/>
      <c r="O77" s="194"/>
      <c r="P77" s="194"/>
      <c r="Q77" s="194"/>
      <c r="R77" s="194"/>
      <c r="S77" s="194"/>
      <c r="T77" s="144"/>
      <c r="U77" s="144"/>
      <c r="V77" s="144"/>
      <c r="W77" s="144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</row>
    <row r="78" spans="1:60" outlineLevel="1" x14ac:dyDescent="0.2">
      <c r="A78" s="186">
        <v>44</v>
      </c>
      <c r="B78" s="223" t="s">
        <v>155</v>
      </c>
      <c r="C78" s="224" t="s">
        <v>156</v>
      </c>
      <c r="D78" s="225" t="s">
        <v>129</v>
      </c>
      <c r="E78" s="226">
        <v>63</v>
      </c>
      <c r="F78" s="227"/>
      <c r="G78" s="220">
        <f t="shared" si="9"/>
        <v>0</v>
      </c>
      <c r="H78" s="145">
        <v>0</v>
      </c>
      <c r="I78" s="144" t="e">
        <f>ROUND(#REF!*H78,2)</f>
        <v>#REF!</v>
      </c>
      <c r="J78" s="145">
        <v>650</v>
      </c>
      <c r="K78" s="144" t="e">
        <f>ROUND(#REF!*J78,2)</f>
        <v>#REF!</v>
      </c>
      <c r="L78" s="144">
        <v>21</v>
      </c>
      <c r="M78" s="144" t="e">
        <f>#REF!*(1+L78/100)</f>
        <v>#REF!</v>
      </c>
      <c r="N78" s="144">
        <v>0</v>
      </c>
      <c r="O78" s="144" t="e">
        <f>ROUND(#REF!*N78,2)</f>
        <v>#REF!</v>
      </c>
      <c r="P78" s="144">
        <v>0</v>
      </c>
      <c r="Q78" s="144" t="e">
        <f>ROUND(#REF!*P78,2)</f>
        <v>#REF!</v>
      </c>
      <c r="R78" s="144" t="s">
        <v>226</v>
      </c>
      <c r="S78" s="195" t="s">
        <v>257</v>
      </c>
      <c r="T78" s="144" t="s">
        <v>110</v>
      </c>
      <c r="U78" s="144">
        <v>0</v>
      </c>
      <c r="V78" s="144" t="e">
        <f>ROUND(#REF!*U78,2)</f>
        <v>#REF!</v>
      </c>
      <c r="W78" s="144"/>
      <c r="X78" s="136"/>
      <c r="Y78" s="136"/>
      <c r="Z78" s="136"/>
      <c r="AA78" s="136"/>
      <c r="AB78" s="136"/>
      <c r="AC78" s="136"/>
      <c r="AD78" s="136"/>
      <c r="AE78" s="136"/>
      <c r="AF78" s="136"/>
      <c r="AG78" s="136" t="s">
        <v>153</v>
      </c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outlineLevel="1" x14ac:dyDescent="0.2">
      <c r="A79" s="233"/>
      <c r="B79" s="189"/>
      <c r="C79" s="314" t="s">
        <v>236</v>
      </c>
      <c r="D79" s="315"/>
      <c r="E79" s="315"/>
      <c r="F79" s="315"/>
      <c r="G79" s="316"/>
      <c r="H79" s="193"/>
      <c r="I79" s="194"/>
      <c r="J79" s="193"/>
      <c r="K79" s="194"/>
      <c r="L79" s="194"/>
      <c r="M79" s="194"/>
      <c r="N79" s="194"/>
      <c r="O79" s="194"/>
      <c r="P79" s="194"/>
      <c r="Q79" s="194"/>
      <c r="R79" s="194"/>
      <c r="S79" s="194"/>
      <c r="T79" s="144" t="s">
        <v>95</v>
      </c>
      <c r="U79" s="144">
        <v>0</v>
      </c>
      <c r="V79" s="144">
        <f>ROUND(E95*U79,2)</f>
        <v>0</v>
      </c>
      <c r="W79" s="144"/>
      <c r="X79" s="136"/>
      <c r="Y79" s="136"/>
      <c r="Z79" s="136"/>
      <c r="AA79" s="136"/>
      <c r="AB79" s="136"/>
      <c r="AC79" s="136"/>
      <c r="AD79" s="136"/>
      <c r="AE79" s="136"/>
      <c r="AF79" s="136"/>
      <c r="AG79" s="136" t="s">
        <v>154</v>
      </c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</row>
    <row r="80" spans="1:60" outlineLevel="1" x14ac:dyDescent="0.2">
      <c r="A80" s="186">
        <v>45</v>
      </c>
      <c r="B80" s="223" t="s">
        <v>157</v>
      </c>
      <c r="C80" s="224" t="s">
        <v>239</v>
      </c>
      <c r="D80" s="225" t="s">
        <v>129</v>
      </c>
      <c r="E80" s="226">
        <v>18</v>
      </c>
      <c r="F80" s="227"/>
      <c r="G80" s="220">
        <f t="shared" si="9"/>
        <v>0</v>
      </c>
      <c r="H80" s="145">
        <v>0</v>
      </c>
      <c r="I80" s="144" t="e">
        <f>ROUND(#REF!*H80,2)</f>
        <v>#REF!</v>
      </c>
      <c r="J80" s="145">
        <v>800</v>
      </c>
      <c r="K80" s="144" t="e">
        <f>ROUND(#REF!*J80,2)</f>
        <v>#REF!</v>
      </c>
      <c r="L80" s="144">
        <v>21</v>
      </c>
      <c r="M80" s="144" t="e">
        <f>#REF!*(1+L80/100)</f>
        <v>#REF!</v>
      </c>
      <c r="N80" s="144">
        <v>0</v>
      </c>
      <c r="O80" s="144" t="e">
        <f>ROUND(#REF!*N80,2)</f>
        <v>#REF!</v>
      </c>
      <c r="P80" s="144">
        <v>0</v>
      </c>
      <c r="Q80" s="144" t="e">
        <f>ROUND(#REF!*P80,2)</f>
        <v>#REF!</v>
      </c>
      <c r="R80" s="144" t="s">
        <v>226</v>
      </c>
      <c r="S80" s="195" t="s">
        <v>257</v>
      </c>
      <c r="T80" s="144"/>
      <c r="U80" s="144"/>
      <c r="V80" s="144"/>
      <c r="W80" s="144"/>
      <c r="X80" s="136"/>
      <c r="Y80" s="136"/>
      <c r="Z80" s="136"/>
      <c r="AA80" s="136"/>
      <c r="AB80" s="136"/>
      <c r="AC80" s="136"/>
      <c r="AD80" s="136"/>
      <c r="AE80" s="136"/>
      <c r="AF80" s="136"/>
      <c r="AG80" s="136"/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outlineLevel="1" x14ac:dyDescent="0.2">
      <c r="A81" s="233"/>
      <c r="B81" s="189"/>
      <c r="C81" s="314" t="s">
        <v>236</v>
      </c>
      <c r="D81" s="315"/>
      <c r="E81" s="315"/>
      <c r="F81" s="315"/>
      <c r="G81" s="316"/>
      <c r="H81" s="193"/>
      <c r="I81" s="194"/>
      <c r="J81" s="193"/>
      <c r="K81" s="194"/>
      <c r="L81" s="194"/>
      <c r="M81" s="194"/>
      <c r="N81" s="194"/>
      <c r="O81" s="194"/>
      <c r="P81" s="194"/>
      <c r="Q81" s="194"/>
      <c r="R81" s="194"/>
      <c r="S81" s="194"/>
      <c r="T81" s="144"/>
      <c r="U81" s="144"/>
      <c r="V81" s="144"/>
      <c r="W81" s="144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outlineLevel="1" x14ac:dyDescent="0.2">
      <c r="A82" s="186">
        <v>46</v>
      </c>
      <c r="B82" s="223" t="s">
        <v>158</v>
      </c>
      <c r="C82" s="224" t="s">
        <v>159</v>
      </c>
      <c r="D82" s="225" t="s">
        <v>129</v>
      </c>
      <c r="E82" s="226">
        <v>3</v>
      </c>
      <c r="F82" s="227"/>
      <c r="G82" s="220">
        <f t="shared" si="9"/>
        <v>0</v>
      </c>
      <c r="H82" s="145">
        <v>0</v>
      </c>
      <c r="I82" s="144">
        <f>ROUND(E95*H82,2)</f>
        <v>0</v>
      </c>
      <c r="J82" s="145">
        <v>1.2000000000000002</v>
      </c>
      <c r="K82" s="144">
        <f>ROUND(E95*J82,2)</f>
        <v>0</v>
      </c>
      <c r="L82" s="144">
        <v>21</v>
      </c>
      <c r="M82" s="144">
        <f>G95*(1+L82/100)</f>
        <v>0</v>
      </c>
      <c r="N82" s="144">
        <v>0</v>
      </c>
      <c r="O82" s="144">
        <f>ROUND(E95*N82,2)</f>
        <v>0</v>
      </c>
      <c r="P82" s="144">
        <v>0</v>
      </c>
      <c r="Q82" s="144">
        <f>ROUND(E95*P82,2)</f>
        <v>0</v>
      </c>
      <c r="R82" s="144" t="s">
        <v>226</v>
      </c>
      <c r="S82" s="195" t="s">
        <v>257</v>
      </c>
      <c r="T82" s="144"/>
      <c r="U82" s="144"/>
      <c r="V82" s="144"/>
      <c r="W82" s="144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outlineLevel="1" x14ac:dyDescent="0.2">
      <c r="A83" s="233"/>
      <c r="B83" s="189"/>
      <c r="C83" s="314" t="s">
        <v>236</v>
      </c>
      <c r="D83" s="315"/>
      <c r="E83" s="315"/>
      <c r="F83" s="315"/>
      <c r="G83" s="316"/>
      <c r="H83" s="193"/>
      <c r="I83" s="194"/>
      <c r="J83" s="193"/>
      <c r="K83" s="194"/>
      <c r="L83" s="194"/>
      <c r="M83" s="194"/>
      <c r="N83" s="194"/>
      <c r="O83" s="194"/>
      <c r="P83" s="194"/>
      <c r="Q83" s="194"/>
      <c r="R83" s="194"/>
      <c r="S83" s="194"/>
      <c r="T83" s="144"/>
      <c r="U83" s="144"/>
      <c r="V83" s="144"/>
      <c r="W83" s="144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outlineLevel="1" x14ac:dyDescent="0.2">
      <c r="A84" s="197">
        <v>47</v>
      </c>
      <c r="B84" s="198" t="s">
        <v>160</v>
      </c>
      <c r="C84" s="237" t="s">
        <v>161</v>
      </c>
      <c r="D84" s="238" t="s">
        <v>145</v>
      </c>
      <c r="E84" s="239">
        <v>16</v>
      </c>
      <c r="F84" s="240"/>
      <c r="G84" s="241">
        <f t="shared" si="9"/>
        <v>0</v>
      </c>
      <c r="H84" s="240"/>
      <c r="I84" s="241"/>
      <c r="J84" s="240"/>
      <c r="K84" s="241"/>
      <c r="L84" s="241"/>
      <c r="M84" s="241"/>
      <c r="N84" s="241"/>
      <c r="O84" s="241"/>
      <c r="P84" s="241"/>
      <c r="Q84" s="241"/>
      <c r="R84" s="241" t="s">
        <v>226</v>
      </c>
      <c r="S84" s="241" t="s">
        <v>257</v>
      </c>
      <c r="T84" s="144" t="s">
        <v>110</v>
      </c>
      <c r="U84" s="144">
        <v>0</v>
      </c>
      <c r="V84" s="144" t="e">
        <f>ROUND(#REF!*U84,2)</f>
        <v>#REF!</v>
      </c>
      <c r="W84" s="144"/>
      <c r="X84" s="136"/>
      <c r="Y84" s="136"/>
      <c r="Z84" s="136"/>
      <c r="AA84" s="136"/>
      <c r="AB84" s="136"/>
      <c r="AC84" s="136"/>
      <c r="AD84" s="136"/>
      <c r="AE84" s="136"/>
      <c r="AF84" s="136"/>
      <c r="AG84" s="136" t="s">
        <v>132</v>
      </c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  <c r="BG84" s="136"/>
      <c r="BH84" s="136"/>
    </row>
    <row r="85" spans="1:60" outlineLevel="1" x14ac:dyDescent="0.2">
      <c r="A85" s="197">
        <v>48</v>
      </c>
      <c r="B85" s="198" t="s">
        <v>162</v>
      </c>
      <c r="C85" s="237" t="s">
        <v>163</v>
      </c>
      <c r="D85" s="238" t="s">
        <v>164</v>
      </c>
      <c r="E85" s="239">
        <v>3</v>
      </c>
      <c r="F85" s="240"/>
      <c r="G85" s="241">
        <f t="shared" si="9"/>
        <v>0</v>
      </c>
      <c r="H85" s="245"/>
      <c r="I85" s="245" t="e">
        <f>SUM(I86:I105)</f>
        <v>#REF!</v>
      </c>
      <c r="J85" s="245"/>
      <c r="K85" s="245" t="e">
        <f>SUM(K86:K105)</f>
        <v>#REF!</v>
      </c>
      <c r="L85" s="245"/>
      <c r="M85" s="245" t="e">
        <f>SUM(M86:M105)</f>
        <v>#REF!</v>
      </c>
      <c r="N85" s="245"/>
      <c r="O85" s="245" t="e">
        <f>SUM(O86:O105)</f>
        <v>#REF!</v>
      </c>
      <c r="P85" s="245"/>
      <c r="Q85" s="245" t="e">
        <f>SUM(Q86:Q105)</f>
        <v>#REF!</v>
      </c>
      <c r="R85" s="241" t="s">
        <v>226</v>
      </c>
      <c r="S85" s="241" t="s">
        <v>257</v>
      </c>
      <c r="T85" s="144" t="s">
        <v>110</v>
      </c>
      <c r="U85" s="144">
        <v>0</v>
      </c>
      <c r="V85" s="144">
        <f>ROUND(E98*U85,2)</f>
        <v>0</v>
      </c>
      <c r="W85" s="144"/>
      <c r="X85" s="136"/>
      <c r="Y85" s="136"/>
      <c r="Z85" s="136"/>
      <c r="AA85" s="136"/>
      <c r="AB85" s="136"/>
      <c r="AC85" s="136"/>
      <c r="AD85" s="136"/>
      <c r="AE85" s="136"/>
      <c r="AF85" s="136"/>
      <c r="AG85" s="136" t="s">
        <v>132</v>
      </c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outlineLevel="1" x14ac:dyDescent="0.2">
      <c r="A86" s="197">
        <v>49</v>
      </c>
      <c r="B86" s="198" t="s">
        <v>165</v>
      </c>
      <c r="C86" s="237" t="s">
        <v>166</v>
      </c>
      <c r="D86" s="238" t="s">
        <v>129</v>
      </c>
      <c r="E86" s="239">
        <v>99</v>
      </c>
      <c r="F86" s="240"/>
      <c r="G86" s="241">
        <f t="shared" si="9"/>
        <v>0</v>
      </c>
      <c r="H86" s="240">
        <v>0</v>
      </c>
      <c r="I86" s="241" t="e">
        <f>ROUND(#REF!*H86,2)</f>
        <v>#REF!</v>
      </c>
      <c r="J86" s="240">
        <v>1692</v>
      </c>
      <c r="K86" s="241" t="e">
        <f>ROUND(#REF!*J86,2)</f>
        <v>#REF!</v>
      </c>
      <c r="L86" s="241">
        <v>21</v>
      </c>
      <c r="M86" s="241" t="e">
        <f>#REF!*(1+L86/100)</f>
        <v>#REF!</v>
      </c>
      <c r="N86" s="241">
        <v>0</v>
      </c>
      <c r="O86" s="241" t="e">
        <f>ROUND(#REF!*N86,2)</f>
        <v>#REF!</v>
      </c>
      <c r="P86" s="241">
        <v>0</v>
      </c>
      <c r="Q86" s="241" t="e">
        <f>ROUND(#REF!*P86,2)</f>
        <v>#REF!</v>
      </c>
      <c r="R86" s="241" t="s">
        <v>226</v>
      </c>
      <c r="S86" s="241" t="s">
        <v>257</v>
      </c>
      <c r="T86" s="144" t="s">
        <v>95</v>
      </c>
      <c r="U86" s="144">
        <v>1.9000000000000001</v>
      </c>
      <c r="V86" s="144">
        <f>ROUND(E99*U86,2)</f>
        <v>11.4</v>
      </c>
      <c r="W86" s="144"/>
      <c r="X86" s="136"/>
      <c r="Y86" s="136"/>
      <c r="Z86" s="136"/>
      <c r="AA86" s="136"/>
      <c r="AB86" s="136"/>
      <c r="AC86" s="136"/>
      <c r="AD86" s="136"/>
      <c r="AE86" s="136"/>
      <c r="AF86" s="136"/>
      <c r="AG86" s="136" t="s">
        <v>132</v>
      </c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outlineLevel="1" x14ac:dyDescent="0.2">
      <c r="A87" s="197">
        <v>50</v>
      </c>
      <c r="B87" s="198" t="s">
        <v>167</v>
      </c>
      <c r="C87" s="237" t="s">
        <v>168</v>
      </c>
      <c r="D87" s="238" t="s">
        <v>129</v>
      </c>
      <c r="E87" s="239">
        <v>99</v>
      </c>
      <c r="F87" s="240"/>
      <c r="G87" s="241">
        <f t="shared" si="9"/>
        <v>0</v>
      </c>
      <c r="H87" s="240">
        <v>0</v>
      </c>
      <c r="I87" s="241">
        <f>ROUND(E98*H87,2)</f>
        <v>0</v>
      </c>
      <c r="J87" s="240">
        <v>726</v>
      </c>
      <c r="K87" s="241">
        <f>ROUND(E98*J87,2)</f>
        <v>5082</v>
      </c>
      <c r="L87" s="241">
        <v>21</v>
      </c>
      <c r="M87" s="241">
        <f>G98*(1+L87/100)</f>
        <v>0</v>
      </c>
      <c r="N87" s="241">
        <v>0</v>
      </c>
      <c r="O87" s="241">
        <f>ROUND(E98*N87,2)</f>
        <v>0</v>
      </c>
      <c r="P87" s="241">
        <v>0</v>
      </c>
      <c r="Q87" s="241">
        <f>ROUND(E98*P87,2)</f>
        <v>0</v>
      </c>
      <c r="R87" s="241" t="s">
        <v>226</v>
      </c>
      <c r="S87" s="241" t="s">
        <v>257</v>
      </c>
      <c r="T87" s="144" t="s">
        <v>110</v>
      </c>
      <c r="U87" s="144">
        <v>0.24600000000000002</v>
      </c>
      <c r="V87" s="144">
        <f>ROUND(E101*U87,2)</f>
        <v>1.97</v>
      </c>
      <c r="W87" s="144"/>
      <c r="X87" s="136"/>
      <c r="Y87" s="136"/>
      <c r="Z87" s="136"/>
      <c r="AA87" s="136"/>
      <c r="AB87" s="136"/>
      <c r="AC87" s="136"/>
      <c r="AD87" s="136"/>
      <c r="AE87" s="136"/>
      <c r="AF87" s="136"/>
      <c r="AG87" s="136" t="s">
        <v>132</v>
      </c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outlineLevel="1" x14ac:dyDescent="0.2">
      <c r="A88" s="197">
        <v>51</v>
      </c>
      <c r="B88" s="198" t="s">
        <v>111</v>
      </c>
      <c r="C88" s="237" t="s">
        <v>258</v>
      </c>
      <c r="D88" s="238" t="s">
        <v>125</v>
      </c>
      <c r="E88" s="239">
        <v>1</v>
      </c>
      <c r="F88" s="240"/>
      <c r="G88" s="241">
        <f t="shared" si="9"/>
        <v>0</v>
      </c>
      <c r="H88" s="240">
        <v>0</v>
      </c>
      <c r="I88" s="241">
        <f>ROUND(E99*H88,2)</f>
        <v>0</v>
      </c>
      <c r="J88" s="240">
        <v>958</v>
      </c>
      <c r="K88" s="241">
        <f>ROUND(E99*J88,2)</f>
        <v>5748</v>
      </c>
      <c r="L88" s="241">
        <v>21</v>
      </c>
      <c r="M88" s="241">
        <f>G99*(1+L88/100)</f>
        <v>0</v>
      </c>
      <c r="N88" s="241">
        <v>0</v>
      </c>
      <c r="O88" s="241">
        <f>ROUND(E99*N88,2)</f>
        <v>0</v>
      </c>
      <c r="P88" s="241">
        <v>0</v>
      </c>
      <c r="Q88" s="241">
        <f>ROUND(E99*P88,2)</f>
        <v>0</v>
      </c>
      <c r="R88" s="241"/>
      <c r="S88" s="241" t="s">
        <v>218</v>
      </c>
      <c r="T88" s="144"/>
      <c r="U88" s="144"/>
      <c r="V88" s="144"/>
      <c r="W88" s="144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outlineLevel="1" x14ac:dyDescent="0.2">
      <c r="A89" s="197">
        <v>52</v>
      </c>
      <c r="B89" s="198" t="s">
        <v>114</v>
      </c>
      <c r="C89" s="237" t="s">
        <v>259</v>
      </c>
      <c r="D89" s="238" t="s">
        <v>125</v>
      </c>
      <c r="E89" s="239">
        <v>1</v>
      </c>
      <c r="F89" s="240"/>
      <c r="G89" s="241">
        <f t="shared" si="9"/>
        <v>0</v>
      </c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1"/>
      <c r="S89" s="241" t="s">
        <v>112</v>
      </c>
      <c r="T89" s="144"/>
      <c r="U89" s="144"/>
      <c r="V89" s="144"/>
      <c r="W89" s="144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 outlineLevel="1" x14ac:dyDescent="0.2">
      <c r="A90" s="197">
        <v>53</v>
      </c>
      <c r="B90" s="198" t="s">
        <v>117</v>
      </c>
      <c r="C90" s="237" t="s">
        <v>260</v>
      </c>
      <c r="D90" s="238" t="s">
        <v>115</v>
      </c>
      <c r="E90" s="239">
        <v>1</v>
      </c>
      <c r="F90" s="240"/>
      <c r="G90" s="241">
        <f t="shared" si="9"/>
        <v>0</v>
      </c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241" t="s">
        <v>112</v>
      </c>
      <c r="T90" s="144"/>
      <c r="U90" s="144"/>
      <c r="V90" s="144"/>
      <c r="W90" s="144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</row>
    <row r="91" spans="1:60" ht="25.5" customHeight="1" outlineLevel="1" x14ac:dyDescent="0.2">
      <c r="A91" s="197">
        <v>54</v>
      </c>
      <c r="B91" s="198" t="s">
        <v>119</v>
      </c>
      <c r="C91" s="237" t="s">
        <v>237</v>
      </c>
      <c r="D91" s="238" t="s">
        <v>118</v>
      </c>
      <c r="E91" s="239">
        <v>16</v>
      </c>
      <c r="F91" s="240"/>
      <c r="G91" s="241">
        <f t="shared" si="9"/>
        <v>0</v>
      </c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241" t="s">
        <v>112</v>
      </c>
      <c r="T91" s="144"/>
      <c r="U91" s="144"/>
      <c r="V91" s="144"/>
      <c r="W91" s="144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</row>
    <row r="92" spans="1:60" ht="15" customHeight="1" outlineLevel="1" x14ac:dyDescent="0.2">
      <c r="A92" s="197">
        <v>55</v>
      </c>
      <c r="B92" s="198" t="s">
        <v>120</v>
      </c>
      <c r="C92" s="237" t="s">
        <v>238</v>
      </c>
      <c r="D92" s="238" t="s">
        <v>125</v>
      </c>
      <c r="E92" s="239">
        <v>1</v>
      </c>
      <c r="F92" s="240"/>
      <c r="G92" s="241">
        <f t="shared" si="9"/>
        <v>0</v>
      </c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 t="s">
        <v>112</v>
      </c>
      <c r="T92" s="144"/>
      <c r="U92" s="144"/>
      <c r="V92" s="144"/>
      <c r="W92" s="144"/>
      <c r="X92" s="136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ht="12.75" customHeight="1" outlineLevel="1" x14ac:dyDescent="0.2">
      <c r="A93" s="197">
        <v>56</v>
      </c>
      <c r="B93" s="198" t="s">
        <v>121</v>
      </c>
      <c r="C93" s="237" t="s">
        <v>261</v>
      </c>
      <c r="D93" s="238" t="s">
        <v>115</v>
      </c>
      <c r="E93" s="239">
        <v>2</v>
      </c>
      <c r="F93" s="240"/>
      <c r="G93" s="241">
        <f t="shared" si="9"/>
        <v>0</v>
      </c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 t="s">
        <v>112</v>
      </c>
      <c r="T93" s="144"/>
      <c r="U93" s="144"/>
      <c r="V93" s="144"/>
      <c r="W93" s="144"/>
      <c r="X93" s="136"/>
      <c r="Y93" s="136"/>
      <c r="Z93" s="136"/>
      <c r="AA93" s="136"/>
      <c r="AB93" s="136"/>
      <c r="AC93" s="136"/>
      <c r="AD93" s="136"/>
      <c r="AE93" s="136"/>
      <c r="AF93" s="136"/>
      <c r="AG93" s="136" t="s">
        <v>170</v>
      </c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ht="12.75" customHeight="1" outlineLevel="1" x14ac:dyDescent="0.2">
      <c r="A94" s="197">
        <v>57</v>
      </c>
      <c r="B94" s="198" t="s">
        <v>122</v>
      </c>
      <c r="C94" s="202" t="s">
        <v>262</v>
      </c>
      <c r="D94" s="199" t="s">
        <v>115</v>
      </c>
      <c r="E94" s="200">
        <v>2</v>
      </c>
      <c r="F94" s="201"/>
      <c r="G94" s="196">
        <f t="shared" si="9"/>
        <v>0</v>
      </c>
      <c r="H94" s="196"/>
      <c r="I94" s="196"/>
      <c r="J94" s="196"/>
      <c r="K94" s="196"/>
      <c r="L94" s="196"/>
      <c r="M94" s="196"/>
      <c r="N94" s="196"/>
      <c r="O94" s="196"/>
      <c r="P94" s="196"/>
      <c r="Q94" s="196"/>
      <c r="R94" s="196"/>
      <c r="S94" s="241" t="s">
        <v>112</v>
      </c>
      <c r="T94" s="144"/>
      <c r="U94" s="144"/>
      <c r="V94" s="144"/>
      <c r="W94" s="144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ht="15.75" customHeight="1" outlineLevel="1" x14ac:dyDescent="0.2">
      <c r="A95" s="197">
        <v>58</v>
      </c>
      <c r="B95" s="198" t="s">
        <v>174</v>
      </c>
      <c r="C95" s="237" t="s">
        <v>242</v>
      </c>
      <c r="D95" s="238" t="s">
        <v>0</v>
      </c>
      <c r="E95" s="239">
        <f>SUM(G76:G94)*0.01</f>
        <v>0</v>
      </c>
      <c r="F95" s="240"/>
      <c r="G95" s="241">
        <f t="shared" si="9"/>
        <v>0</v>
      </c>
      <c r="H95" s="241"/>
      <c r="I95" s="241"/>
      <c r="J95" s="241"/>
      <c r="K95" s="241"/>
      <c r="L95" s="241"/>
      <c r="M95" s="241"/>
      <c r="N95" s="241"/>
      <c r="O95" s="241"/>
      <c r="P95" s="241"/>
      <c r="Q95" s="241"/>
      <c r="R95" s="241"/>
      <c r="S95" s="241" t="s">
        <v>257</v>
      </c>
      <c r="T95" s="144" t="s">
        <v>217</v>
      </c>
      <c r="U95" s="144"/>
      <c r="V95" s="144"/>
      <c r="W95" s="144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outlineLevel="1" x14ac:dyDescent="0.2">
      <c r="A96" s="246" t="s">
        <v>92</v>
      </c>
      <c r="B96" s="259" t="s">
        <v>63</v>
      </c>
      <c r="C96" s="216" t="s">
        <v>244</v>
      </c>
      <c r="D96" s="217"/>
      <c r="E96" s="218"/>
      <c r="F96" s="219"/>
      <c r="G96" s="213">
        <f>SUM(G98:G125)</f>
        <v>0</v>
      </c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219"/>
      <c r="S96" s="219"/>
      <c r="T96" s="144"/>
      <c r="U96" s="144"/>
      <c r="V96" s="144"/>
      <c r="W96" s="144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</row>
    <row r="97" spans="1:60" outlineLevel="1" x14ac:dyDescent="0.2">
      <c r="A97" s="197"/>
      <c r="B97" s="197"/>
      <c r="C97" s="251" t="s">
        <v>265</v>
      </c>
      <c r="D97" s="181"/>
      <c r="E97" s="181"/>
      <c r="F97" s="181"/>
      <c r="G97" s="181"/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44"/>
      <c r="U97" s="144"/>
      <c r="V97" s="144"/>
      <c r="W97" s="144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ht="23.25" customHeight="1" outlineLevel="1" x14ac:dyDescent="0.2">
      <c r="A98" s="197">
        <v>59</v>
      </c>
      <c r="B98" s="198" t="s">
        <v>175</v>
      </c>
      <c r="C98" s="237" t="s">
        <v>278</v>
      </c>
      <c r="D98" s="238" t="s">
        <v>145</v>
      </c>
      <c r="E98" s="239">
        <v>7</v>
      </c>
      <c r="F98" s="240"/>
      <c r="G98" s="241">
        <f t="shared" ref="G98:G102" si="10">ROUND(E98*F98,2)</f>
        <v>0</v>
      </c>
      <c r="H98" s="241"/>
      <c r="I98" s="241"/>
      <c r="J98" s="241"/>
      <c r="K98" s="241"/>
      <c r="L98" s="241"/>
      <c r="M98" s="241"/>
      <c r="N98" s="241"/>
      <c r="O98" s="241"/>
      <c r="P98" s="241"/>
      <c r="Q98" s="241"/>
      <c r="R98" s="241" t="s">
        <v>229</v>
      </c>
      <c r="S98" s="241" t="s">
        <v>257</v>
      </c>
      <c r="T98" s="144"/>
      <c r="U98" s="144"/>
      <c r="V98" s="144"/>
      <c r="W98" s="144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</row>
    <row r="99" spans="1:60" ht="16.5" customHeight="1" outlineLevel="1" x14ac:dyDescent="0.2">
      <c r="A99" s="197">
        <v>60</v>
      </c>
      <c r="B99" s="198" t="s">
        <v>176</v>
      </c>
      <c r="C99" s="237" t="s">
        <v>177</v>
      </c>
      <c r="D99" s="238" t="s">
        <v>178</v>
      </c>
      <c r="E99" s="239">
        <v>6</v>
      </c>
      <c r="F99" s="240"/>
      <c r="G99" s="241">
        <f t="shared" si="10"/>
        <v>0</v>
      </c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1" t="s">
        <v>229</v>
      </c>
      <c r="S99" s="241" t="s">
        <v>257</v>
      </c>
      <c r="T99" s="144"/>
      <c r="U99" s="144"/>
      <c r="V99" s="144"/>
      <c r="W99" s="144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ht="17.25" customHeight="1" outlineLevel="1" x14ac:dyDescent="0.2">
      <c r="A100" s="197">
        <v>61</v>
      </c>
      <c r="B100" s="198" t="s">
        <v>179</v>
      </c>
      <c r="C100" s="237" t="s">
        <v>180</v>
      </c>
      <c r="D100" s="238" t="s">
        <v>178</v>
      </c>
      <c r="E100" s="239">
        <v>7</v>
      </c>
      <c r="F100" s="240"/>
      <c r="G100" s="241">
        <f t="shared" si="10"/>
        <v>0</v>
      </c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1" t="s">
        <v>229</v>
      </c>
      <c r="S100" s="241" t="s">
        <v>257</v>
      </c>
      <c r="T100" s="144"/>
      <c r="U100" s="144"/>
      <c r="V100" s="144"/>
      <c r="W100" s="144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ht="16.5" customHeight="1" outlineLevel="1" x14ac:dyDescent="0.2">
      <c r="A101" s="197">
        <v>62</v>
      </c>
      <c r="B101" s="198" t="s">
        <v>181</v>
      </c>
      <c r="C101" s="237" t="s">
        <v>182</v>
      </c>
      <c r="D101" s="238" t="s">
        <v>145</v>
      </c>
      <c r="E101" s="239">
        <v>8</v>
      </c>
      <c r="F101" s="240"/>
      <c r="G101" s="241">
        <f t="shared" si="10"/>
        <v>0</v>
      </c>
      <c r="H101" s="241"/>
      <c r="I101" s="241"/>
      <c r="J101" s="241"/>
      <c r="K101" s="241"/>
      <c r="L101" s="241"/>
      <c r="M101" s="241"/>
      <c r="N101" s="241"/>
      <c r="O101" s="241"/>
      <c r="P101" s="241"/>
      <c r="Q101" s="241"/>
      <c r="R101" s="241" t="s">
        <v>229</v>
      </c>
      <c r="S101" s="241" t="s">
        <v>257</v>
      </c>
      <c r="T101" s="144" t="s">
        <v>110</v>
      </c>
      <c r="U101" s="144">
        <v>0</v>
      </c>
      <c r="V101" s="144" t="e">
        <f>ROUND(#REF!*U101,2)</f>
        <v>#REF!</v>
      </c>
      <c r="W101" s="144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 t="s">
        <v>113</v>
      </c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ht="13.5" customHeight="1" outlineLevel="1" x14ac:dyDescent="0.2">
      <c r="A102" s="197">
        <v>63</v>
      </c>
      <c r="B102" s="198" t="s">
        <v>111</v>
      </c>
      <c r="C102" s="237" t="s">
        <v>269</v>
      </c>
      <c r="D102" s="238" t="s">
        <v>118</v>
      </c>
      <c r="E102" s="239">
        <v>3</v>
      </c>
      <c r="F102" s="240"/>
      <c r="G102" s="241">
        <f t="shared" si="10"/>
        <v>0</v>
      </c>
      <c r="H102" s="240">
        <v>1850</v>
      </c>
      <c r="I102" s="241" t="e">
        <f>ROUND(#REF!*H102,2)</f>
        <v>#REF!</v>
      </c>
      <c r="J102" s="240">
        <v>0</v>
      </c>
      <c r="K102" s="241" t="e">
        <f>ROUND(#REF!*J102,2)</f>
        <v>#REF!</v>
      </c>
      <c r="L102" s="241">
        <v>21</v>
      </c>
      <c r="M102" s="241" t="e">
        <f>#REF!*(1+L102/100)</f>
        <v>#REF!</v>
      </c>
      <c r="N102" s="241">
        <v>0</v>
      </c>
      <c r="O102" s="241" t="e">
        <f>ROUND(#REF!*N102,2)</f>
        <v>#REF!</v>
      </c>
      <c r="P102" s="241">
        <v>0</v>
      </c>
      <c r="Q102" s="241" t="e">
        <f>ROUND(#REF!*P102,2)</f>
        <v>#REF!</v>
      </c>
      <c r="R102" s="241"/>
      <c r="S102" s="241" t="s">
        <v>112</v>
      </c>
      <c r="T102" s="144"/>
      <c r="U102" s="144"/>
      <c r="V102" s="144"/>
      <c r="W102" s="144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outlineLevel="1" x14ac:dyDescent="0.2">
      <c r="A103" s="197">
        <v>64</v>
      </c>
      <c r="B103" s="198" t="s">
        <v>114</v>
      </c>
      <c r="C103" s="237" t="s">
        <v>197</v>
      </c>
      <c r="D103" s="238" t="s">
        <v>115</v>
      </c>
      <c r="E103" s="239">
        <v>3</v>
      </c>
      <c r="F103" s="240"/>
      <c r="G103" s="241">
        <f>ROUND(E103*F103,2)</f>
        <v>0</v>
      </c>
      <c r="H103" s="240"/>
      <c r="I103" s="241"/>
      <c r="J103" s="240"/>
      <c r="K103" s="241"/>
      <c r="L103" s="241"/>
      <c r="M103" s="241"/>
      <c r="N103" s="241"/>
      <c r="O103" s="241"/>
      <c r="P103" s="241"/>
      <c r="Q103" s="241"/>
      <c r="R103" s="241"/>
      <c r="S103" s="241" t="s">
        <v>112</v>
      </c>
      <c r="T103" s="144"/>
      <c r="U103" s="144"/>
      <c r="V103" s="144"/>
      <c r="W103" s="144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outlineLevel="1" x14ac:dyDescent="0.2">
      <c r="A104" s="197">
        <v>65</v>
      </c>
      <c r="B104" s="198" t="s">
        <v>117</v>
      </c>
      <c r="C104" s="237" t="s">
        <v>263</v>
      </c>
      <c r="D104" s="238" t="s">
        <v>115</v>
      </c>
      <c r="E104" s="239">
        <v>2</v>
      </c>
      <c r="F104" s="240"/>
      <c r="G104" s="241">
        <f>ROUND(E104*F104,2)</f>
        <v>0</v>
      </c>
      <c r="H104" s="240"/>
      <c r="I104" s="241"/>
      <c r="J104" s="240"/>
      <c r="K104" s="241"/>
      <c r="L104" s="241"/>
      <c r="M104" s="241"/>
      <c r="N104" s="241"/>
      <c r="O104" s="241"/>
      <c r="P104" s="241"/>
      <c r="Q104" s="241"/>
      <c r="R104" s="241"/>
      <c r="S104" s="241" t="s">
        <v>112</v>
      </c>
      <c r="T104" s="144"/>
      <c r="U104" s="144"/>
      <c r="V104" s="144"/>
      <c r="W104" s="144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x14ac:dyDescent="0.2">
      <c r="A105" s="197">
        <v>66</v>
      </c>
      <c r="B105" s="198" t="s">
        <v>119</v>
      </c>
      <c r="C105" s="237" t="s">
        <v>230</v>
      </c>
      <c r="D105" s="238" t="s">
        <v>115</v>
      </c>
      <c r="E105" s="239">
        <v>1</v>
      </c>
      <c r="F105" s="240"/>
      <c r="G105" s="241">
        <f>ROUND(E105*F105,2)</f>
        <v>0</v>
      </c>
      <c r="H105" s="240">
        <v>0</v>
      </c>
      <c r="I105" s="241" t="e">
        <f>ROUND(#REF!*H105,2)</f>
        <v>#REF!</v>
      </c>
      <c r="J105" s="240">
        <v>0.31000000000000005</v>
      </c>
      <c r="K105" s="241" t="e">
        <f>ROUND(#REF!*J105,2)</f>
        <v>#REF!</v>
      </c>
      <c r="L105" s="241">
        <v>21</v>
      </c>
      <c r="M105" s="241" t="e">
        <f>#REF!*(1+L105/100)</f>
        <v>#REF!</v>
      </c>
      <c r="N105" s="241">
        <v>0</v>
      </c>
      <c r="O105" s="241" t="e">
        <f>ROUND(#REF!*N105,2)</f>
        <v>#REF!</v>
      </c>
      <c r="P105" s="241">
        <v>0</v>
      </c>
      <c r="Q105" s="241" t="e">
        <f>ROUND(#REF!*P105,2)</f>
        <v>#REF!</v>
      </c>
      <c r="R105" s="241"/>
      <c r="S105" s="241" t="s">
        <v>112</v>
      </c>
      <c r="T105" s="148"/>
      <c r="U105" s="148"/>
      <c r="V105" s="148">
        <f>SUM(V107:V107)</f>
        <v>0</v>
      </c>
      <c r="W105" s="144"/>
      <c r="X105" s="79"/>
      <c r="AG105" t="s">
        <v>93</v>
      </c>
    </row>
    <row r="106" spans="1:60" x14ac:dyDescent="0.2">
      <c r="A106" s="197">
        <v>67</v>
      </c>
      <c r="B106" s="198" t="s">
        <v>120</v>
      </c>
      <c r="C106" s="237" t="s">
        <v>198</v>
      </c>
      <c r="D106" s="238" t="s">
        <v>115</v>
      </c>
      <c r="E106" s="239">
        <v>3</v>
      </c>
      <c r="F106" s="240"/>
      <c r="G106" s="241">
        <f>ROUND(E106*F106,2)</f>
        <v>0</v>
      </c>
      <c r="H106" s="240"/>
      <c r="I106" s="241"/>
      <c r="J106" s="240"/>
      <c r="K106" s="241"/>
      <c r="L106" s="241"/>
      <c r="M106" s="241"/>
      <c r="N106" s="241"/>
      <c r="O106" s="241"/>
      <c r="P106" s="241"/>
      <c r="Q106" s="241"/>
      <c r="R106" s="241"/>
      <c r="S106" s="241" t="s">
        <v>112</v>
      </c>
      <c r="T106" s="148"/>
      <c r="U106" s="148"/>
      <c r="V106" s="148"/>
      <c r="W106" s="144"/>
      <c r="X106" s="79"/>
    </row>
    <row r="107" spans="1:60" outlineLevel="1" x14ac:dyDescent="0.2">
      <c r="A107" s="197">
        <v>68</v>
      </c>
      <c r="B107" s="198" t="s">
        <v>121</v>
      </c>
      <c r="C107" s="237" t="s">
        <v>264</v>
      </c>
      <c r="D107" s="238" t="s">
        <v>115</v>
      </c>
      <c r="E107" s="239">
        <v>1</v>
      </c>
      <c r="F107" s="240"/>
      <c r="G107" s="241">
        <f t="shared" ref="G107:G112" si="11">ROUND(E107*F107,2)</f>
        <v>0</v>
      </c>
      <c r="H107" s="245"/>
      <c r="I107" s="245" t="e">
        <f>SUM(#REF!)</f>
        <v>#REF!</v>
      </c>
      <c r="J107" s="245"/>
      <c r="K107" s="245" t="e">
        <f>SUM(#REF!)</f>
        <v>#REF!</v>
      </c>
      <c r="L107" s="245"/>
      <c r="M107" s="245" t="e">
        <f>SUM(#REF!)</f>
        <v>#REF!</v>
      </c>
      <c r="N107" s="245"/>
      <c r="O107" s="245" t="e">
        <f>SUM(#REF!)</f>
        <v>#REF!</v>
      </c>
      <c r="P107" s="245"/>
      <c r="Q107" s="245" t="e">
        <f>SUM(#REF!)</f>
        <v>#REF!</v>
      </c>
      <c r="R107" s="241"/>
      <c r="S107" s="241" t="s">
        <v>112</v>
      </c>
      <c r="T107" s="144" t="s">
        <v>110</v>
      </c>
      <c r="U107" s="144">
        <v>0</v>
      </c>
      <c r="V107" s="144">
        <f>ROUND(E127*U107,2)</f>
        <v>0</v>
      </c>
      <c r="W107" s="144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 t="s">
        <v>130</v>
      </c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x14ac:dyDescent="0.2">
      <c r="A108" s="197">
        <v>69</v>
      </c>
      <c r="B108" s="198" t="s">
        <v>122</v>
      </c>
      <c r="C108" s="237" t="s">
        <v>183</v>
      </c>
      <c r="D108" s="238" t="s">
        <v>115</v>
      </c>
      <c r="E108" s="239">
        <v>3</v>
      </c>
      <c r="F108" s="240"/>
      <c r="G108" s="241">
        <f t="shared" si="11"/>
        <v>0</v>
      </c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1"/>
      <c r="S108" s="241" t="s">
        <v>112</v>
      </c>
      <c r="T108" s="3"/>
      <c r="U108" s="3"/>
      <c r="V108" s="3"/>
      <c r="W108" s="3"/>
    </row>
    <row r="109" spans="1:60" ht="15.75" customHeight="1" x14ac:dyDescent="0.2">
      <c r="A109" s="197">
        <v>70</v>
      </c>
      <c r="B109" s="198" t="s">
        <v>123</v>
      </c>
      <c r="C109" s="237" t="s">
        <v>231</v>
      </c>
      <c r="D109" s="238" t="s">
        <v>115</v>
      </c>
      <c r="E109" s="239">
        <v>7</v>
      </c>
      <c r="F109" s="240"/>
      <c r="G109" s="241">
        <f t="shared" si="11"/>
        <v>0</v>
      </c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241" t="s">
        <v>112</v>
      </c>
      <c r="T109" s="3"/>
      <c r="U109" s="3"/>
      <c r="V109" s="3"/>
      <c r="W109" s="3"/>
    </row>
    <row r="110" spans="1:60" x14ac:dyDescent="0.2">
      <c r="A110" s="197">
        <v>71</v>
      </c>
      <c r="B110" s="198" t="s">
        <v>124</v>
      </c>
      <c r="C110" s="237" t="s">
        <v>186</v>
      </c>
      <c r="D110" s="238" t="s">
        <v>115</v>
      </c>
      <c r="E110" s="239">
        <v>7</v>
      </c>
      <c r="F110" s="240"/>
      <c r="G110" s="241">
        <f t="shared" si="11"/>
        <v>0</v>
      </c>
      <c r="H110" s="184"/>
      <c r="I110" s="184"/>
      <c r="J110" s="184"/>
      <c r="K110" s="184"/>
      <c r="L110" s="184"/>
      <c r="M110" s="184"/>
      <c r="N110" s="184"/>
      <c r="O110" s="184"/>
      <c r="P110" s="184"/>
      <c r="Q110" s="184"/>
      <c r="R110" s="184"/>
      <c r="S110" s="241" t="s">
        <v>112</v>
      </c>
      <c r="T110" s="3"/>
      <c r="U110" s="3"/>
      <c r="V110" s="3"/>
      <c r="W110" s="3"/>
    </row>
    <row r="111" spans="1:60" x14ac:dyDescent="0.2">
      <c r="A111" s="197">
        <v>72</v>
      </c>
      <c r="B111" s="198" t="s">
        <v>184</v>
      </c>
      <c r="C111" s="237" t="s">
        <v>199</v>
      </c>
      <c r="D111" s="238" t="s">
        <v>115</v>
      </c>
      <c r="E111" s="239">
        <v>7</v>
      </c>
      <c r="F111" s="240"/>
      <c r="G111" s="241">
        <f t="shared" si="11"/>
        <v>0</v>
      </c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184"/>
      <c r="S111" s="241" t="s">
        <v>112</v>
      </c>
      <c r="T111" s="3"/>
      <c r="U111" s="3"/>
      <c r="V111" s="3"/>
      <c r="W111" s="3"/>
    </row>
    <row r="112" spans="1:60" ht="22.5" x14ac:dyDescent="0.2">
      <c r="A112" s="197">
        <v>73</v>
      </c>
      <c r="B112" s="198" t="s">
        <v>185</v>
      </c>
      <c r="C112" s="237" t="s">
        <v>212</v>
      </c>
      <c r="D112" s="238" t="s">
        <v>115</v>
      </c>
      <c r="E112" s="239">
        <v>7</v>
      </c>
      <c r="F112" s="240"/>
      <c r="G112" s="241">
        <f t="shared" si="11"/>
        <v>0</v>
      </c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241" t="s">
        <v>112</v>
      </c>
      <c r="T112" s="3"/>
      <c r="U112" s="3"/>
      <c r="V112" s="3"/>
      <c r="W112" s="3"/>
      <c r="X112" s="168"/>
    </row>
    <row r="113" spans="1:33" x14ac:dyDescent="0.2">
      <c r="A113" s="197">
        <v>74</v>
      </c>
      <c r="B113" s="198" t="s">
        <v>187</v>
      </c>
      <c r="C113" s="237" t="s">
        <v>232</v>
      </c>
      <c r="D113" s="238" t="s">
        <v>125</v>
      </c>
      <c r="E113" s="239">
        <v>3</v>
      </c>
      <c r="F113" s="240"/>
      <c r="G113" s="241">
        <f t="shared" ref="G113" si="12">ROUND(E113*F113,2)</f>
        <v>0</v>
      </c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241" t="s">
        <v>112</v>
      </c>
      <c r="AG113" t="s">
        <v>196</v>
      </c>
    </row>
    <row r="114" spans="1:33" x14ac:dyDescent="0.2">
      <c r="A114" s="197">
        <v>75</v>
      </c>
      <c r="B114" s="198" t="s">
        <v>188</v>
      </c>
      <c r="C114" s="237" t="s">
        <v>266</v>
      </c>
      <c r="D114" s="238" t="s">
        <v>115</v>
      </c>
      <c r="E114" s="239">
        <v>2</v>
      </c>
      <c r="F114" s="240"/>
      <c r="G114" s="241">
        <f t="shared" ref="G114:G118" si="13">ROUND(E114*F114,2)</f>
        <v>0</v>
      </c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241" t="s">
        <v>112</v>
      </c>
    </row>
    <row r="115" spans="1:33" x14ac:dyDescent="0.2">
      <c r="A115" s="197">
        <v>76</v>
      </c>
      <c r="B115" s="198" t="s">
        <v>189</v>
      </c>
      <c r="C115" s="237" t="s">
        <v>252</v>
      </c>
      <c r="D115" s="238" t="s">
        <v>115</v>
      </c>
      <c r="E115" s="239">
        <v>1</v>
      </c>
      <c r="F115" s="240"/>
      <c r="G115" s="241">
        <f t="shared" si="13"/>
        <v>0</v>
      </c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241" t="s">
        <v>112</v>
      </c>
    </row>
    <row r="116" spans="1:33" x14ac:dyDescent="0.2">
      <c r="A116" s="197">
        <v>77</v>
      </c>
      <c r="B116" s="198" t="s">
        <v>169</v>
      </c>
      <c r="C116" s="237" t="s">
        <v>233</v>
      </c>
      <c r="D116" s="238" t="s">
        <v>115</v>
      </c>
      <c r="E116" s="239">
        <v>1</v>
      </c>
      <c r="F116" s="240"/>
      <c r="G116" s="241">
        <f t="shared" si="13"/>
        <v>0</v>
      </c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  <c r="R116" s="247"/>
      <c r="S116" s="241" t="s">
        <v>112</v>
      </c>
    </row>
    <row r="117" spans="1:33" x14ac:dyDescent="0.2">
      <c r="A117" s="197">
        <v>78</v>
      </c>
      <c r="B117" s="198" t="s">
        <v>171</v>
      </c>
      <c r="C117" s="237" t="s">
        <v>235</v>
      </c>
      <c r="D117" s="238" t="s">
        <v>115</v>
      </c>
      <c r="E117" s="239">
        <v>1</v>
      </c>
      <c r="F117" s="240"/>
      <c r="G117" s="241">
        <f t="shared" si="13"/>
        <v>0</v>
      </c>
      <c r="H117" s="247"/>
      <c r="I117" s="247"/>
      <c r="J117" s="247"/>
      <c r="K117" s="247"/>
      <c r="L117" s="247"/>
      <c r="M117" s="247"/>
      <c r="N117" s="247"/>
      <c r="O117" s="247"/>
      <c r="P117" s="247"/>
      <c r="Q117" s="247"/>
      <c r="R117" s="247"/>
      <c r="S117" s="241" t="s">
        <v>112</v>
      </c>
    </row>
    <row r="118" spans="1:33" x14ac:dyDescent="0.2">
      <c r="A118" s="197">
        <v>79</v>
      </c>
      <c r="B118" s="198" t="s">
        <v>172</v>
      </c>
      <c r="C118" s="237" t="s">
        <v>234</v>
      </c>
      <c r="D118" s="238" t="s">
        <v>115</v>
      </c>
      <c r="E118" s="239">
        <v>1</v>
      </c>
      <c r="F118" s="240"/>
      <c r="G118" s="241">
        <f t="shared" si="13"/>
        <v>0</v>
      </c>
      <c r="H118" s="247"/>
      <c r="I118" s="247"/>
      <c r="J118" s="247"/>
      <c r="K118" s="247"/>
      <c r="L118" s="247"/>
      <c r="M118" s="247"/>
      <c r="N118" s="247"/>
      <c r="O118" s="247"/>
      <c r="P118" s="247"/>
      <c r="Q118" s="247"/>
      <c r="R118" s="247"/>
      <c r="S118" s="241" t="s">
        <v>112</v>
      </c>
    </row>
    <row r="119" spans="1:33" ht="12.75" customHeight="1" x14ac:dyDescent="0.2">
      <c r="A119" s="197">
        <v>80</v>
      </c>
      <c r="B119" s="198" t="s">
        <v>173</v>
      </c>
      <c r="C119" s="237" t="s">
        <v>190</v>
      </c>
      <c r="D119" s="238" t="s">
        <v>115</v>
      </c>
      <c r="E119" s="239">
        <v>16</v>
      </c>
      <c r="F119" s="240"/>
      <c r="G119" s="241">
        <f>ROUND(E119*F119,2)</f>
        <v>0</v>
      </c>
      <c r="H119" s="247"/>
      <c r="I119" s="247"/>
      <c r="J119" s="247"/>
      <c r="K119" s="247"/>
      <c r="L119" s="247"/>
      <c r="M119" s="247"/>
      <c r="N119" s="247"/>
      <c r="O119" s="247"/>
      <c r="P119" s="247"/>
      <c r="Q119" s="247"/>
      <c r="R119" s="247"/>
      <c r="S119" s="241" t="s">
        <v>112</v>
      </c>
    </row>
    <row r="120" spans="1:33" ht="22.5" x14ac:dyDescent="0.2">
      <c r="A120" s="197">
        <v>81</v>
      </c>
      <c r="B120" s="198" t="s">
        <v>200</v>
      </c>
      <c r="C120" s="237" t="s">
        <v>205</v>
      </c>
      <c r="D120" s="238" t="s">
        <v>115</v>
      </c>
      <c r="E120" s="239">
        <v>1</v>
      </c>
      <c r="F120" s="240"/>
      <c r="G120" s="241">
        <f>ROUND(E120*F120,2)</f>
        <v>0</v>
      </c>
      <c r="H120" s="247"/>
      <c r="I120" s="247"/>
      <c r="J120" s="247"/>
      <c r="K120" s="247"/>
      <c r="L120" s="247"/>
      <c r="M120" s="247"/>
      <c r="N120" s="247"/>
      <c r="O120" s="247"/>
      <c r="P120" s="247"/>
      <c r="Q120" s="247"/>
      <c r="R120" s="247"/>
      <c r="S120" s="241" t="s">
        <v>112</v>
      </c>
    </row>
    <row r="121" spans="1:33" ht="22.5" x14ac:dyDescent="0.2">
      <c r="A121" s="197">
        <v>82</v>
      </c>
      <c r="B121" s="198" t="s">
        <v>201</v>
      </c>
      <c r="C121" s="237" t="s">
        <v>270</v>
      </c>
      <c r="D121" s="238" t="s">
        <v>115</v>
      </c>
      <c r="E121" s="239">
        <v>2</v>
      </c>
      <c r="F121" s="240"/>
      <c r="G121" s="241">
        <f t="shared" ref="G121" si="14">ROUND(E121*F121,2)</f>
        <v>0</v>
      </c>
      <c r="H121" s="247"/>
      <c r="I121" s="247"/>
      <c r="J121" s="247"/>
      <c r="K121" s="247"/>
      <c r="L121" s="247"/>
      <c r="M121" s="247"/>
      <c r="N121" s="247"/>
      <c r="O121" s="247"/>
      <c r="P121" s="247"/>
      <c r="Q121" s="247"/>
      <c r="R121" s="247"/>
      <c r="S121" s="241" t="s">
        <v>112</v>
      </c>
    </row>
    <row r="122" spans="1:33" x14ac:dyDescent="0.2">
      <c r="A122" s="197">
        <v>82</v>
      </c>
      <c r="B122" s="198" t="s">
        <v>191</v>
      </c>
      <c r="C122" s="237" t="s">
        <v>267</v>
      </c>
      <c r="D122" s="238" t="s">
        <v>115</v>
      </c>
      <c r="E122" s="239">
        <v>2</v>
      </c>
      <c r="F122" s="240"/>
      <c r="G122" s="241">
        <f t="shared" ref="G122" si="15">ROUND(E122*F122,2)</f>
        <v>0</v>
      </c>
      <c r="H122" s="247"/>
      <c r="I122" s="247"/>
      <c r="J122" s="247"/>
      <c r="K122" s="247"/>
      <c r="L122" s="247"/>
      <c r="M122" s="247"/>
      <c r="N122" s="247"/>
      <c r="O122" s="247"/>
      <c r="P122" s="247"/>
      <c r="Q122" s="247"/>
      <c r="R122" s="247"/>
      <c r="S122" s="241" t="s">
        <v>112</v>
      </c>
    </row>
    <row r="123" spans="1:33" x14ac:dyDescent="0.2">
      <c r="A123" s="197">
        <v>83</v>
      </c>
      <c r="B123" s="198" t="s">
        <v>301</v>
      </c>
      <c r="C123" s="237" t="s">
        <v>268</v>
      </c>
      <c r="D123" s="238" t="s">
        <v>115</v>
      </c>
      <c r="E123" s="239">
        <v>2</v>
      </c>
      <c r="F123" s="240"/>
      <c r="G123" s="241">
        <f>ROUND(E123*F123,2)</f>
        <v>0</v>
      </c>
      <c r="H123" s="247"/>
      <c r="I123" s="247"/>
      <c r="J123" s="247"/>
      <c r="K123" s="247"/>
      <c r="L123" s="247"/>
      <c r="M123" s="247"/>
      <c r="N123" s="247"/>
      <c r="O123" s="247"/>
      <c r="P123" s="247"/>
      <c r="Q123" s="247"/>
      <c r="R123" s="247"/>
      <c r="S123" s="241" t="s">
        <v>112</v>
      </c>
      <c r="W123" s="79"/>
      <c r="X123" s="79"/>
    </row>
    <row r="124" spans="1:33" x14ac:dyDescent="0.2">
      <c r="A124" s="340">
        <v>84</v>
      </c>
      <c r="B124" s="333" t="s">
        <v>202</v>
      </c>
      <c r="C124" s="334" t="s">
        <v>302</v>
      </c>
      <c r="D124" s="335" t="s">
        <v>115</v>
      </c>
      <c r="E124" s="336">
        <v>1</v>
      </c>
      <c r="F124" s="337"/>
      <c r="G124" s="338">
        <f>ROUND(E124*F124,2)</f>
        <v>0</v>
      </c>
      <c r="H124" s="339"/>
      <c r="I124" s="339"/>
      <c r="J124" s="339"/>
      <c r="K124" s="339"/>
      <c r="L124" s="339"/>
      <c r="M124" s="339"/>
      <c r="N124" s="339"/>
      <c r="O124" s="339"/>
      <c r="P124" s="339"/>
      <c r="Q124" s="339"/>
      <c r="R124" s="339"/>
      <c r="S124" s="338" t="s">
        <v>112</v>
      </c>
    </row>
    <row r="125" spans="1:33" x14ac:dyDescent="0.2">
      <c r="A125" s="197">
        <v>85</v>
      </c>
      <c r="B125" s="198" t="s">
        <v>192</v>
      </c>
      <c r="C125" s="237" t="s">
        <v>279</v>
      </c>
      <c r="D125" s="238" t="s">
        <v>0</v>
      </c>
      <c r="E125" s="248">
        <f>SUM(G98:G123)*0.01</f>
        <v>0</v>
      </c>
      <c r="F125" s="240"/>
      <c r="G125" s="241">
        <f>ROUND(E125*F125,2)</f>
        <v>0</v>
      </c>
      <c r="H125" s="241"/>
      <c r="I125" s="241"/>
      <c r="J125" s="241"/>
      <c r="K125" s="241"/>
      <c r="L125" s="241"/>
      <c r="M125" s="241"/>
      <c r="N125" s="241"/>
      <c r="O125" s="241"/>
      <c r="P125" s="241"/>
      <c r="Q125" s="241"/>
      <c r="R125" s="241"/>
      <c r="S125" s="241" t="s">
        <v>257</v>
      </c>
    </row>
    <row r="126" spans="1:33" x14ac:dyDescent="0.2">
      <c r="A126" s="246" t="s">
        <v>92</v>
      </c>
      <c r="B126" s="259" t="s">
        <v>64</v>
      </c>
      <c r="C126" s="216" t="s">
        <v>65</v>
      </c>
      <c r="D126" s="217"/>
      <c r="E126" s="218"/>
      <c r="F126" s="219"/>
      <c r="G126" s="213">
        <f>SUM(G127)</f>
        <v>0</v>
      </c>
      <c r="H126" s="144"/>
      <c r="I126" s="144"/>
      <c r="J126" s="144"/>
      <c r="K126" s="144"/>
      <c r="L126" s="144"/>
      <c r="M126" s="144"/>
      <c r="N126" s="144"/>
      <c r="O126" s="144"/>
      <c r="P126" s="144"/>
      <c r="Q126" s="144"/>
      <c r="R126" s="219"/>
      <c r="S126" s="219"/>
    </row>
    <row r="127" spans="1:33" ht="22.5" x14ac:dyDescent="0.2">
      <c r="A127" s="197">
        <v>86</v>
      </c>
      <c r="B127" s="198" t="s">
        <v>111</v>
      </c>
      <c r="C127" s="237" t="s">
        <v>193</v>
      </c>
      <c r="D127" s="238" t="s">
        <v>194</v>
      </c>
      <c r="E127" s="239">
        <v>50</v>
      </c>
      <c r="F127" s="240"/>
      <c r="G127" s="241">
        <f>ROUND(E127*F127,2)</f>
        <v>0</v>
      </c>
      <c r="H127" s="247"/>
      <c r="I127" s="247"/>
      <c r="J127" s="247"/>
      <c r="K127" s="247"/>
      <c r="L127" s="247"/>
      <c r="M127" s="247"/>
      <c r="N127" s="247"/>
      <c r="O127" s="247"/>
      <c r="P127" s="247"/>
      <c r="Q127" s="247"/>
      <c r="R127" s="247"/>
      <c r="S127" s="241" t="s">
        <v>112</v>
      </c>
    </row>
    <row r="128" spans="1:33" x14ac:dyDescent="0.2">
      <c r="A128" s="258"/>
      <c r="B128" s="4"/>
      <c r="C128" s="164"/>
      <c r="D128" s="6"/>
      <c r="E128" s="3"/>
      <c r="F128" s="3"/>
      <c r="G128" s="3"/>
    </row>
    <row r="129" spans="1:19" x14ac:dyDescent="0.2">
      <c r="A129" s="139"/>
      <c r="B129" s="140" t="s">
        <v>31</v>
      </c>
      <c r="C129" s="165"/>
      <c r="D129" s="141"/>
      <c r="E129" s="142"/>
      <c r="F129" s="142"/>
      <c r="G129" s="250">
        <f>G8+G26+G29+G32+G39+G75+G96+G126</f>
        <v>0</v>
      </c>
      <c r="R129" s="213"/>
      <c r="S129" s="213"/>
    </row>
    <row r="130" spans="1:19" x14ac:dyDescent="0.2">
      <c r="A130" s="3"/>
      <c r="B130" s="4"/>
      <c r="C130" s="164"/>
      <c r="D130" s="6"/>
      <c r="E130" s="3"/>
      <c r="F130" s="3"/>
      <c r="G130" s="3"/>
    </row>
    <row r="131" spans="1:19" x14ac:dyDescent="0.2">
      <c r="A131" s="3"/>
      <c r="B131" s="4"/>
      <c r="C131" s="164"/>
      <c r="D131" s="6"/>
      <c r="E131" s="3"/>
      <c r="F131" s="3"/>
      <c r="G131" s="3"/>
    </row>
    <row r="132" spans="1:19" x14ac:dyDescent="0.2">
      <c r="A132" s="325" t="s">
        <v>195</v>
      </c>
      <c r="B132" s="325"/>
      <c r="C132" s="325"/>
      <c r="D132" s="6"/>
      <c r="E132" s="3"/>
      <c r="F132" s="3"/>
      <c r="G132" s="3"/>
    </row>
    <row r="133" spans="1:19" x14ac:dyDescent="0.2">
      <c r="A133" s="317"/>
      <c r="B133" s="318"/>
      <c r="C133" s="318"/>
      <c r="D133" s="318"/>
      <c r="E133" s="318"/>
      <c r="F133" s="318"/>
      <c r="G133" s="319"/>
    </row>
    <row r="134" spans="1:19" x14ac:dyDescent="0.2">
      <c r="A134" s="320"/>
      <c r="B134" s="321"/>
      <c r="C134" s="321"/>
      <c r="D134" s="321"/>
      <c r="E134" s="321"/>
      <c r="F134" s="321"/>
      <c r="G134" s="322"/>
    </row>
    <row r="135" spans="1:19" x14ac:dyDescent="0.2">
      <c r="A135" s="320"/>
      <c r="B135" s="321"/>
      <c r="C135" s="321"/>
      <c r="D135" s="321"/>
      <c r="E135" s="321"/>
      <c r="F135" s="321"/>
      <c r="G135" s="322"/>
    </row>
    <row r="136" spans="1:19" x14ac:dyDescent="0.2">
      <c r="A136" s="320"/>
      <c r="B136" s="321"/>
      <c r="C136" s="321"/>
      <c r="D136" s="321"/>
      <c r="E136" s="321"/>
      <c r="F136" s="321"/>
      <c r="G136" s="322"/>
    </row>
    <row r="137" spans="1:19" x14ac:dyDescent="0.2">
      <c r="A137" s="341"/>
      <c r="B137" s="323"/>
      <c r="C137" s="323"/>
      <c r="D137" s="323"/>
      <c r="E137" s="323"/>
      <c r="F137" s="323"/>
      <c r="G137" s="324"/>
    </row>
    <row r="138" spans="1:19" x14ac:dyDescent="0.2">
      <c r="A138" s="3"/>
      <c r="B138" s="4"/>
      <c r="C138" s="164"/>
      <c r="D138" s="6"/>
      <c r="E138" s="3"/>
      <c r="F138" s="3"/>
      <c r="G138" s="3"/>
    </row>
    <row r="139" spans="1:19" x14ac:dyDescent="0.2">
      <c r="C139" s="166"/>
      <c r="D139" s="10"/>
    </row>
    <row r="140" spans="1:19" x14ac:dyDescent="0.2">
      <c r="D140" s="10"/>
    </row>
    <row r="141" spans="1:19" x14ac:dyDescent="0.2">
      <c r="D141" s="10"/>
    </row>
    <row r="142" spans="1:19" x14ac:dyDescent="0.2">
      <c r="D142" s="10"/>
    </row>
    <row r="143" spans="1:19" x14ac:dyDescent="0.2">
      <c r="D143" s="10"/>
    </row>
    <row r="144" spans="1:19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</sheetData>
  <mergeCells count="19">
    <mergeCell ref="C53:G53"/>
    <mergeCell ref="C55:G55"/>
    <mergeCell ref="C57:G57"/>
    <mergeCell ref="A133:G137"/>
    <mergeCell ref="A132:C132"/>
    <mergeCell ref="C43:G43"/>
    <mergeCell ref="C45:G45"/>
    <mergeCell ref="C47:G47"/>
    <mergeCell ref="C49:G49"/>
    <mergeCell ref="C51:G51"/>
    <mergeCell ref="A1:G1"/>
    <mergeCell ref="C2:G2"/>
    <mergeCell ref="C3:G3"/>
    <mergeCell ref="C4:G4"/>
    <mergeCell ref="C41:G41"/>
    <mergeCell ref="C77:G77"/>
    <mergeCell ref="C79:G79"/>
    <mergeCell ref="C81:G81"/>
    <mergeCell ref="C83:G83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D.1.4.5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'D.1.4.5 '!Názvy_tisku</vt:lpstr>
      <vt:lpstr>oadresa</vt:lpstr>
      <vt:lpstr>Stavba!Objednatel</vt:lpstr>
      <vt:lpstr>Stavba!Objekt</vt:lpstr>
      <vt:lpstr>'D.1.4.5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Katka</cp:lastModifiedBy>
  <cp:lastPrinted>2022-06-16T07:56:08Z</cp:lastPrinted>
  <dcterms:created xsi:type="dcterms:W3CDTF">2009-04-08T07:15:50Z</dcterms:created>
  <dcterms:modified xsi:type="dcterms:W3CDTF">2022-06-16T08:07:43Z</dcterms:modified>
</cp:coreProperties>
</file>