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735" activeTab="0"/>
  </bookViews>
  <sheets>
    <sheet name="Rekapitulace stavby" sheetId="1" r:id="rId1"/>
    <sheet name="213224H - Fotovoltaická v..." sheetId="2" r:id="rId2"/>
    <sheet name="Pokyny pro vyplnění" sheetId="3" r:id="rId3"/>
  </sheets>
  <definedNames>
    <definedName name="_xlnm._FilterDatabase" localSheetId="1" hidden="1">'213224H - Fotovoltaická v...'!$C$86:$K$258</definedName>
    <definedName name="_xlnm.Print_Area" localSheetId="1">'213224H - Fotovoltaická v...'!$C$4:$J$37,'213224H - Fotovoltaická v...'!$C$43:$J$70,'213224H - Fotovoltaická v...'!$C$76:$K$258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'213224H - Fotovoltaická v...'!$86:$86</definedName>
  </definedNames>
  <calcPr calcId="152511"/>
</workbook>
</file>

<file path=xl/sharedStrings.xml><?xml version="1.0" encoding="utf-8"?>
<sst xmlns="http://schemas.openxmlformats.org/spreadsheetml/2006/main" count="2616" uniqueCount="813">
  <si>
    <t>Export Komplet</t>
  </si>
  <si>
    <t>VZ</t>
  </si>
  <si>
    <t>2.0</t>
  </si>
  <si>
    <t/>
  </si>
  <si>
    <t>False</t>
  </si>
  <si>
    <t>{35226da7-87eb-4ef2-ac3b-54330172e503}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</si>
  <si>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</si>
  <si>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</si>
  <si>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</si>
  <si>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</si>
  <si>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</si>
  <si>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</si>
  <si>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</si>
  <si>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</si>
  <si>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</si>
  <si>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213224H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</si>
  <si>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</si>
  <si>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</si>
  <si>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Fotovoltaická výrobna o výkonu 99 kWp, v k.ú. Žilina u Nového Jičína na p.č. 1599/4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</si>
  <si>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</si>
  <si>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</si>
  <si>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</si>
  <si>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</si>
  <si>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</si>
  <si>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</si>
  <si>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</si>
  <si>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</si>
  <si>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</si>
  <si>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</si>
  <si>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</si>
  <si>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</si>
  <si>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</si>
  <si>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</si>
  <si>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</si>
  <si>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</si>
  <si>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</si>
  <si>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</si>
  <si>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</si>
  <si>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</si>
  <si>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</si>
  <si>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</si>
  <si>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</si>
  <si>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</si>
  <si>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</si>
  <si>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</si>
  <si>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</si>
  <si>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</si>
  <si>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</si>
  <si>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</si>
  <si>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</si>
  <si>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</si>
  <si>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</si>
  <si>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</si>
  <si>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</si>
  <si>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</si>
  <si>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</si>
  <si>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</si>
  <si>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</si>
  <si>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</si>
  <si>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</si>
  <si>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</si>
  <si>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</si>
  <si>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</si>
  <si>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</si>
  <si>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</si>
  <si>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</si>
  <si>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</si>
  <si>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</si>
  <si>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</si>
  <si>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</si>
  <si>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</si>
  <si>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</si>
  <si>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</si>
  <si>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</si>
  <si>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</si>
  <si>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</si>
  <si>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</si>
  <si>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</si>
  <si>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</si>
  <si>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</si>
  <si>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</si>
  <si>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</si>
  <si>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</si>
  <si>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</si>
  <si>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</si>
  <si>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</si>
  <si>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</si>
  <si>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</si>
  <si>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</si>
  <si>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</si>
  <si>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</si>
  <si>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</si>
  <si>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</si>
  <si>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</si>
  <si>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</si>
  <si>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</si>
  <si>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</si>
  <si>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</si>
  <si>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</si>
  <si>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</si>
  <si>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</si>
  <si>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</si>
  <si>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</si>
  <si>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</si>
  <si>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</si>
  <si>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</si>
  <si>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</si>
  <si>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</si>
  <si>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</si>
  <si>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</si>
  <si>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</si>
  <si>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</si>
  <si>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</si>
  <si>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</si>
  <si>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997013217</t>
  </si>
  <si>
    <t>Vnitrostaveništní doprava suti a vybouraných hmot vodorovně do 50 m svisle ručně pro budovy a haly výšky přes 21 do 24 m</t>
  </si>
  <si>
    <t>t</t>
  </si>
  <si>
    <t>CS ÚRS 2022 02</t>
  </si>
  <si>
    <t>4</t>
  </si>
  <si>
    <t>886513974</t>
  </si>
  <si>
    <t>Online PSC</t>
  </si>
  <si>
    <t>https://podminky.urs.cz/item/CS_URS_2022_02/997013217</t>
  </si>
  <si>
    <t>997013501</t>
  </si>
  <si>
    <t>Odvoz suti a vybouraných hmot na skládku nebo meziskládku se složením, na vzdálenost do 1 km</t>
  </si>
  <si>
    <t>1400850358</t>
  </si>
  <si>
    <t>https://podminky.urs.cz/item/CS_URS_2022_02/997013501</t>
  </si>
  <si>
    <t>3</t>
  </si>
  <si>
    <t>997013631</t>
  </si>
  <si>
    <t>Poplatek za uložení stavebního odpadu na skládce (skládkovné) směsného stavebního a demoličního zatříděného do Katalogu odpadů pod kódem 17 09 04</t>
  </si>
  <si>
    <t>-474926816</t>
  </si>
  <si>
    <t>https://podminky.urs.cz/item/CS_URS_2022_02/997013631</t>
  </si>
  <si>
    <t>PSV</t>
  </si>
  <si>
    <t>Práce a dodávky PSV</t>
  </si>
  <si>
    <t>741</t>
  </si>
  <si>
    <t>Elektroinstalace - silnoproud</t>
  </si>
  <si>
    <t>179</t>
  </si>
  <si>
    <t>2248</t>
  </si>
  <si>
    <t>Doplnění vypínače 3 fázového 250A do hlavní rozvodny areálu rozvaděče RH přívodní pole</t>
  </si>
  <si>
    <t>ks</t>
  </si>
  <si>
    <t>16</t>
  </si>
  <si>
    <t>2119340554</t>
  </si>
  <si>
    <t>24510</t>
  </si>
  <si>
    <t xml:space="preserve">Úprava přepojení přívodního vedení stávajícího rozvaděče RH </t>
  </si>
  <si>
    <t>-1555568168</t>
  </si>
  <si>
    <t>13</t>
  </si>
  <si>
    <t>21489</t>
  </si>
  <si>
    <t>Zpracování výrobní dokumentace rozvaděče R-FVE</t>
  </si>
  <si>
    <t>-1762869571</t>
  </si>
  <si>
    <t>8</t>
  </si>
  <si>
    <t>24590</t>
  </si>
  <si>
    <t>Zřízení nového bleskosvodu vodiči AlMgSi 8, včetně jímacích tyčí</t>
  </si>
  <si>
    <t>-1623545996</t>
  </si>
  <si>
    <t>9</t>
  </si>
  <si>
    <t>24596</t>
  </si>
  <si>
    <t>dodávka a instalace STOP tlačítka</t>
  </si>
  <si>
    <t>-1423212833</t>
  </si>
  <si>
    <t>10</t>
  </si>
  <si>
    <t>24994</t>
  </si>
  <si>
    <t>pronájem nůžkové plošiny 8-10m, cena 2200/1den</t>
  </si>
  <si>
    <t>1578154193</t>
  </si>
  <si>
    <t>11</t>
  </si>
  <si>
    <t>31479</t>
  </si>
  <si>
    <t>Zpracování dokumentace úprav bleskosvodu garáží</t>
  </si>
  <si>
    <t>-2074874565</t>
  </si>
  <si>
    <t>17</t>
  </si>
  <si>
    <t>741110043</t>
  </si>
  <si>
    <t>Montáž trubek elektroinstalačních s nasunutím nebo našroubováním do krabic plastových ohebných, uložených pevně, vnější Ø přes 35 mm</t>
  </si>
  <si>
    <t>m</t>
  </si>
  <si>
    <t>1120165079</t>
  </si>
  <si>
    <t>https://podminky.urs.cz/item/CS_URS_2022_02/741110043</t>
  </si>
  <si>
    <t>18</t>
  </si>
  <si>
    <t>M</t>
  </si>
  <si>
    <t>1383917</t>
  </si>
  <si>
    <t>MONOFLEX EN 320 N PVC 1450 F25 UV stabilní</t>
  </si>
  <si>
    <t>kus</t>
  </si>
  <si>
    <t>32</t>
  </si>
  <si>
    <t>-463791866</t>
  </si>
  <si>
    <t>19</t>
  </si>
  <si>
    <t>741110501</t>
  </si>
  <si>
    <t>Montáž lišt a kanálků elektroinstalačních se spojkami, ohyby a rohy a s nasunutím do krabic protahovacích, šířky do 60 mm</t>
  </si>
  <si>
    <t>CS ÚRS 2023 01</t>
  </si>
  <si>
    <t>1911162129</t>
  </si>
  <si>
    <t>https://podminky.urs.cz/item/CS_URS_2023_01/741110501</t>
  </si>
  <si>
    <t>20</t>
  </si>
  <si>
    <t>34571008</t>
  </si>
  <si>
    <t>lišta elektroinstalační hranatá PVC 40x40mm</t>
  </si>
  <si>
    <t>181095062</t>
  </si>
  <si>
    <t>VV</t>
  </si>
  <si>
    <t>10*1,05 'Přepočtené koeficientem množství</t>
  </si>
  <si>
    <t>741110502</t>
  </si>
  <si>
    <t>Montáž lišt a kanálků elektroinstalačních se spojkami, ohyby a rohy a s nasunutím do krabic protahovacích, šířky do přes 60 do 120 mm</t>
  </si>
  <si>
    <t>2094239309</t>
  </si>
  <si>
    <t>https://podminky.urs.cz/item/CS_URS_2023_01/741110502</t>
  </si>
  <si>
    <t>22</t>
  </si>
  <si>
    <t>34571219</t>
  </si>
  <si>
    <t>kanál elektroinstalační hranatý PVC 100x60mm</t>
  </si>
  <si>
    <t>-447097049</t>
  </si>
  <si>
    <t>12*1,05 'Přepočtené koeficientem množství</t>
  </si>
  <si>
    <t>23</t>
  </si>
  <si>
    <t>741112023</t>
  </si>
  <si>
    <t>Montáž krabic elektroinstalačních bez napojení na trubky a lišty, demontáže a montáže víčka a přístroje protahovacích nebo odbočných nástěnných plastových čtyřhranných, vel. do 250x250 mm</t>
  </si>
  <si>
    <t>460359870</t>
  </si>
  <si>
    <t>https://podminky.urs.cz/item/CS_URS_2022_02/741112023</t>
  </si>
  <si>
    <t>24</t>
  </si>
  <si>
    <t>1185774</t>
  </si>
  <si>
    <t>EKVIPOTENCIALNI SVORKOVNICE EPS 1 + KRYT</t>
  </si>
  <si>
    <t>-41178847</t>
  </si>
  <si>
    <t>25</t>
  </si>
  <si>
    <t>2245</t>
  </si>
  <si>
    <t>Ekvipotenciální svorkovnice EPS 2 v krabici KO100E</t>
  </si>
  <si>
    <t>-1439923172</t>
  </si>
  <si>
    <t>26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</si>
  <si>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</si>
  <si>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</si>
  <si>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1524641476</t>
  </si>
  <si>
    <t>https://podminky.urs.cz/item/CS_URS_2022_02/741112111</t>
  </si>
  <si>
    <t>27</t>
  </si>
  <si>
    <t>8500071380</t>
  </si>
  <si>
    <t>Krabice s krytím IP 66, KSK 100</t>
  </si>
  <si>
    <t>-1650944090</t>
  </si>
  <si>
    <t>28</t>
  </si>
  <si>
    <t>1200732</t>
  </si>
  <si>
    <t>KRABICE KSK 125 KA IP66</t>
  </si>
  <si>
    <t>550454469</t>
  </si>
  <si>
    <t>29</t>
  </si>
  <si>
    <t>10.887.938</t>
  </si>
  <si>
    <t>Svorka S-KSK 1 sv.šedá</t>
  </si>
  <si>
    <t>KS</t>
  </si>
  <si>
    <t>1023137007</t>
  </si>
  <si>
    <t>162</t>
  </si>
  <si>
    <t>741120105</t>
  </si>
  <si>
    <t>Montáž vodičů izolovaných měděných bez ukončení uložených v trubkách nebo lištách zatažených plných a laněných s PVC pláštěm, bezhalogenových, ohniodolných (např. CY, CHAH-V) průřezu žíly 50 až 70 mm2</t>
  </si>
  <si>
    <t>CS ÚRS 2024 01</t>
  </si>
  <si>
    <t>-1872081349</t>
  </si>
  <si>
    <t>https://podminky.urs.cz/item/CS_URS_2024_01/741120105</t>
  </si>
  <si>
    <t>163</t>
  </si>
  <si>
    <t>34141032</t>
  </si>
  <si>
    <t>vodič propojovací flexibilní jádro Cu lanované izolace PVC 450/750V (H07V-K) 1x50mm2 ZŽ</t>
  </si>
  <si>
    <t>688789150</t>
  </si>
  <si>
    <t>20*1,15 'Přepočtené koeficientem množství</t>
  </si>
  <si>
    <t>34</t>
  </si>
  <si>
    <t>741120325</t>
  </si>
  <si>
    <t>Montáž fotovoltaických kabelů bez ukončení, uložených pevně, průměru přes 6 do 10 mm</t>
  </si>
  <si>
    <t>-1579821666</t>
  </si>
  <si>
    <t>https://podminky.urs.cz/item/CS_URS_2023_01/741120325</t>
  </si>
  <si>
    <t>35</t>
  </si>
  <si>
    <t>1627314</t>
  </si>
  <si>
    <t>SOLARKABEL H1Z2Z2-K 6 BL /00488006/</t>
  </si>
  <si>
    <t>-602735193</t>
  </si>
  <si>
    <t>1383,33333333333*1,2 'Přepočtené koeficientem množství</t>
  </si>
  <si>
    <t>39</t>
  </si>
  <si>
    <t>741122211</t>
  </si>
  <si>
    <t>Montáž kabelů měděných bez ukončení uložených volně nebo v liště plných kulatých (např. CYKY) počtu a průřezu žil 3x1,5 až 6 mm2</t>
  </si>
  <si>
    <t>-752618129</t>
  </si>
  <si>
    <t>https://podminky.urs.cz/item/CS_URS_2022_02/741122211</t>
  </si>
  <si>
    <t>40</t>
  </si>
  <si>
    <t>10.048.186</t>
  </si>
  <si>
    <t>CYKY 3O1,5 (3Ax1,5)</t>
  </si>
  <si>
    <t>-1066683037</t>
  </si>
  <si>
    <t>P</t>
  </si>
  <si>
    <t>Poznámka k položce:
Kabel je určen pro pevné uložení ve vnitřních a venkovních prostorách, v zemi, v betonu.</t>
  </si>
  <si>
    <t>41</t>
  </si>
  <si>
    <t>10.051.448</t>
  </si>
  <si>
    <t>CYKY 3J1,5 (3Cx 1,5)</t>
  </si>
  <si>
    <t>584086408</t>
  </si>
  <si>
    <t>Poznámka k položce:
Kabel je určen pro pevné uložení ve vnitřních a venkovních prostorách, v zemi, v betonu. U těchto kabelů snadno rozlišíte 2 základní  provedení: 3 × 1,5 mm2 vždy s modrým pruhem a 3 × 2,5 mm2 vždy se zeleným pruhem.</t>
  </si>
  <si>
    <t>171</t>
  </si>
  <si>
    <t>2000000996</t>
  </si>
  <si>
    <t>PRAFlaDur-O P90-R 2x1,5 RE</t>
  </si>
  <si>
    <t>1988407361</t>
  </si>
  <si>
    <t>164</t>
  </si>
  <si>
    <t>741122632</t>
  </si>
  <si>
    <t>Montáž kabelů měděných bez ukončení uložených pevně plných kulatých nebo bezhalogenových (např. CYKY) počtu a průřezu žil 3x50+35 až 95+50 mm2</t>
  </si>
  <si>
    <t>1547045848</t>
  </si>
  <si>
    <t>https://podminky.urs.cz/item/CS_URS_2024_01/741122632</t>
  </si>
  <si>
    <t>165</t>
  </si>
  <si>
    <t>34111649</t>
  </si>
  <si>
    <t>kabel silový jádro Cu izolace PVC plášť PVC 0,6/1kV (1-CYKY) 3x95+50mm2</t>
  </si>
  <si>
    <t>285049908</t>
  </si>
  <si>
    <t>14*1,15 'Přepočtené koeficientem množství</t>
  </si>
  <si>
    <t>166</t>
  </si>
  <si>
    <t>741122644</t>
  </si>
  <si>
    <t>Montáž kabelů měděných bez ukončení uložených pevně plných kulatých nebo bezhalogenových (např. CYKY) počtu a průřezu žil 5x16 mm2</t>
  </si>
  <si>
    <t>1303008679</t>
  </si>
  <si>
    <t>https://podminky.urs.cz/item/CS_URS_2024_01/741122644</t>
  </si>
  <si>
    <t>167</t>
  </si>
  <si>
    <t>34113035</t>
  </si>
  <si>
    <t>kabel instalační jádro Cu plné izolace PVC plášť PVC 450/750V (CYKY) 5x16mm2</t>
  </si>
  <si>
    <t>-1967722632</t>
  </si>
  <si>
    <t>12*1,15 'Přepočtené koeficientem množství</t>
  </si>
  <si>
    <t>46</t>
  </si>
  <si>
    <t>741123235</t>
  </si>
  <si>
    <t>Montáž kabelů hliníkových bez ukončení uložených volně plných nebo laněných kulatých (např. AYKY) počtu a průřezu žil 4x150 až 185 mm2</t>
  </si>
  <si>
    <t>953379385</t>
  </si>
  <si>
    <t>https://podminky.urs.cz/item/CS_URS_2023_01/741123235</t>
  </si>
  <si>
    <t>47</t>
  </si>
  <si>
    <t>34113083</t>
  </si>
  <si>
    <t>kabel silový jádro Al izolace PVC plášť PVC 0,6/1kV (1-AYKY) 4x150mm2</t>
  </si>
  <si>
    <t>-879381907</t>
  </si>
  <si>
    <t>177</t>
  </si>
  <si>
    <t>741124736</t>
  </si>
  <si>
    <t>Montáž kabelů měděných ovládacích bez ukončení uložených pevně stíněných ovládacích s plným jádrem (např. JYTY) počtu a průměru žil 2 až 12x1,5 mm2</t>
  </si>
  <si>
    <t>-1489997693</t>
  </si>
  <si>
    <t>https://podminky.urs.cz/item/CS_URS_2024_01/741124736</t>
  </si>
  <si>
    <t>178</t>
  </si>
  <si>
    <t>2000001256</t>
  </si>
  <si>
    <t>JYTY-J 4x1</t>
  </si>
  <si>
    <t>-136437305</t>
  </si>
  <si>
    <t>54</t>
  </si>
  <si>
    <t>741130001</t>
  </si>
  <si>
    <t>Ukončení vodičů izolovaných s označením a zapojením v rozváděči nebo na přístroji, průřezu žíly do 2,5 mm2</t>
  </si>
  <si>
    <t>466794426</t>
  </si>
  <si>
    <t>https://podminky.urs.cz/item/CS_URS_2023_01/741130001</t>
  </si>
  <si>
    <t>56</t>
  </si>
  <si>
    <t>741130004</t>
  </si>
  <si>
    <t>Ukončení vodičů izolovaných s označením a zapojením v rozváděči nebo na přístroji, průřezu žíly do 6 mm2</t>
  </si>
  <si>
    <t>713076655</t>
  </si>
  <si>
    <t>https://podminky.urs.cz/item/CS_URS_2023_01/741130004</t>
  </si>
  <si>
    <t>57</t>
  </si>
  <si>
    <t>741130420</t>
  </si>
  <si>
    <t>Montáž fotovoltaických kabelů nalisování konektoru na fotovoltaický kabel</t>
  </si>
  <si>
    <t>-894756346</t>
  </si>
  <si>
    <t>https://podminky.urs.cz/item/CS_URS_2023_01/741130420</t>
  </si>
  <si>
    <t>58</t>
  </si>
  <si>
    <t>34111853</t>
  </si>
  <si>
    <t>konektor kabelový pár (samec+samice) pro fotovoltaiku</t>
  </si>
  <si>
    <t>354668893</t>
  </si>
  <si>
    <t>168</t>
  </si>
  <si>
    <t>741132148</t>
  </si>
  <si>
    <t>Ukončení kabelů smršťovací koncovkou nebo páskou se zapojením bez letování, počtu a průřezu žil 5x16 mm2</t>
  </si>
  <si>
    <t>-1168261049</t>
  </si>
  <si>
    <t>https://podminky.urs.cz/item/CS_URS_2024_01/741132148</t>
  </si>
  <si>
    <t>60</t>
  </si>
  <si>
    <t>741132418</t>
  </si>
  <si>
    <t>Demontáž ukončení kabelů nebo vodičů koncovkou nebo s vývodkou přírubovou jednocestnou, kabelů nebo vodičů celoplastových, počtu a průřezu žil 3x95+50 mm2</t>
  </si>
  <si>
    <t>-441179367</t>
  </si>
  <si>
    <t>https://podminky.urs.cz/item/CS_URS_2023_01/741132418</t>
  </si>
  <si>
    <t>61</t>
  </si>
  <si>
    <t>741132421</t>
  </si>
  <si>
    <t>Ukončení kabelů nebo vodičů koncovkou nebo s vývodkou přírubovou jednocestnou, kabelů nebo vodičů celoplastových, počtu a průřezu žil 3x150+70 mm2</t>
  </si>
  <si>
    <t>117963448</t>
  </si>
  <si>
    <t>https://podminky.urs.cz/item/CS_URS_2023_01/741132421</t>
  </si>
  <si>
    <t>67</t>
  </si>
  <si>
    <t>741210102</t>
  </si>
  <si>
    <t>Montáž rozváděčů ocelových, hliníkových nebo plastových bez zapojení vodičů sestavy hmotnosti do 100 kg</t>
  </si>
  <si>
    <t>-2068117127</t>
  </si>
  <si>
    <t>https://podminky.urs.cz/item/CS_URS_2023_01/741210102</t>
  </si>
  <si>
    <t>68</t>
  </si>
  <si>
    <t>23NAB200.0</t>
  </si>
  <si>
    <t>RDC1,  - oceloplechový rozváděč IP54/20, vodiče ukončeny přímo na přístrojích - viz jednopolové schéma.</t>
  </si>
  <si>
    <t>-261848332</t>
  </si>
  <si>
    <t>69</t>
  </si>
  <si>
    <t>741210202</t>
  </si>
  <si>
    <t>Montáž rozváděčů skříňových nebo panelových bez zapojení vodičů dělitelných, hmotnosti jednoho pole do 300 kg</t>
  </si>
  <si>
    <t>-249269041</t>
  </si>
  <si>
    <t>https://podminky.urs.cz/item/CS_URS_2023_01/741210202</t>
  </si>
  <si>
    <t>70</t>
  </si>
  <si>
    <t>23NAB200</t>
  </si>
  <si>
    <t>Dodávka rozvaděče RH1 - skříňový rozváděč 600 x 2000 x 600mm, IP40/20. viz. schéma zapojení FVE</t>
  </si>
  <si>
    <t>1105238620</t>
  </si>
  <si>
    <t>160</t>
  </si>
  <si>
    <t>741310031</t>
  </si>
  <si>
    <t>opětná montáž stávajících spínačů jedno nebo dvoupólových nástěnných se zapojením vodičů, pro prostředí venkovní nebo mokré spínačů, řazení 1-jednopólových</t>
  </si>
  <si>
    <t>-54947083</t>
  </si>
  <si>
    <t>https://podminky.urs.cz/item/CS_URS_2024_01/741310031</t>
  </si>
  <si>
    <t>161</t>
  </si>
  <si>
    <t>741313121</t>
  </si>
  <si>
    <t>Opětná montáž zásuvek průmyslových se zapojením vodičů spojovacích, provedení IP 67 3P+N+PE 16 A</t>
  </si>
  <si>
    <t>1989419278</t>
  </si>
  <si>
    <t>https://podminky.urs.cz/item/CS_URS_2024_01/741313121</t>
  </si>
  <si>
    <t>77</t>
  </si>
  <si>
    <t>741320042</t>
  </si>
  <si>
    <t>Montáž pojistek se zapojením vodičů pojistkových částí patron nožových</t>
  </si>
  <si>
    <t>-1797623330</t>
  </si>
  <si>
    <t>https://podminky.urs.cz/item/CS_URS_2023_01/741320042</t>
  </si>
  <si>
    <t>81</t>
  </si>
  <si>
    <t>1000140437</t>
  </si>
  <si>
    <t xml:space="preserve"> PHNA1 200A gG Pojistková vložka </t>
  </si>
  <si>
    <t>1743691143</t>
  </si>
  <si>
    <t>89</t>
  </si>
  <si>
    <t>741322061</t>
  </si>
  <si>
    <t>Montáž přepěťových ochran DC se zapojením vodičů svodiče přepětí – typ 2 třípólových jednodílných</t>
  </si>
  <si>
    <t>1654784013</t>
  </si>
  <si>
    <t>https://podminky.urs.cz/item/CS_URS_2023_01/741322061</t>
  </si>
  <si>
    <t>90</t>
  </si>
  <si>
    <t>24589</t>
  </si>
  <si>
    <t xml:space="preserve">Rozvaděč IP65, nehořlavý, ochrana před přepětím SPD typ PV T2, s konektory MC4 a nosnou konstrukci rozvaděče </t>
  </si>
  <si>
    <t>1262213868</t>
  </si>
  <si>
    <t>98</t>
  </si>
  <si>
    <t>741410072</t>
  </si>
  <si>
    <t>Montáž uzemňovacího vedení s upevněním, propojením a připojením pomocí svorek doplňků ostatních konstrukcí vodičem průřezu do 16 mm2, uloženým pevně</t>
  </si>
  <si>
    <t>709625613</t>
  </si>
  <si>
    <t>https://podminky.urs.cz/item/CS_URS_2022_02/741410072</t>
  </si>
  <si>
    <t>100</t>
  </si>
  <si>
    <t>10.048.827</t>
  </si>
  <si>
    <t>H07V-U 16 zž (CY)</t>
  </si>
  <si>
    <t>-674722705</t>
  </si>
  <si>
    <t>101</t>
  </si>
  <si>
    <t>741711001</t>
  </si>
  <si>
    <t>Montáž nosné konstrukce fotovoltaických panelů umístěné na šikmé střeše kotvené přes střešní krytinu do nosné konstrukce</t>
  </si>
  <si>
    <t>682846864</t>
  </si>
  <si>
    <t>https://podminky.urs.cz/item/CS_URS_2023_01/741711001</t>
  </si>
  <si>
    <t>102</t>
  </si>
  <si>
    <t>1660958</t>
  </si>
  <si>
    <t>SOLARNI HLINIKOVY PROFIL 40X40(45) 6200MM</t>
  </si>
  <si>
    <t>1652676457</t>
  </si>
  <si>
    <t>103</t>
  </si>
  <si>
    <t>1671637</t>
  </si>
  <si>
    <t>KOMBIŠROUB (KOMBIVRUT)  PRO KONSTRUKCI FVE A KAB. ŽLABŮ, ŠROUB ČI VRUT PROJDE CELOU BETON. KONSTRUKCÍ TL. CCA 5 CM</t>
  </si>
  <si>
    <t>-323379954</t>
  </si>
  <si>
    <t>Poznámka k položce:
ŠROUB ČI VRUT PROJDE CELOU BETON. KONSTRUKCÍ TL. CCA 5 CM</t>
  </si>
  <si>
    <t>104</t>
  </si>
  <si>
    <t>1818300</t>
  </si>
  <si>
    <t>ALU KRAJNI UCHYT 35MM HKU35</t>
  </si>
  <si>
    <t>275630711</t>
  </si>
  <si>
    <t>105</t>
  </si>
  <si>
    <t>1818324</t>
  </si>
  <si>
    <t>ALU STREDOVY UCHYT HSU 50</t>
  </si>
  <si>
    <t>1423634901</t>
  </si>
  <si>
    <t>106</t>
  </si>
  <si>
    <t>1002033864</t>
  </si>
  <si>
    <t>Hliníková nacvakávací matice do profilu s pojistnou kuličkou HNM8, box=100ks</t>
  </si>
  <si>
    <t>136989922</t>
  </si>
  <si>
    <t>107</t>
  </si>
  <si>
    <t>1002033856</t>
  </si>
  <si>
    <t>Šrouby  SI 8/20, box=200ks</t>
  </si>
  <si>
    <t>813727369</t>
  </si>
  <si>
    <t>108</t>
  </si>
  <si>
    <t>1000276111</t>
  </si>
  <si>
    <t>Přírubové matice M10 s ozubením DIN 6923 - A2 ML10, box=200ks</t>
  </si>
  <si>
    <t>-820401628</t>
  </si>
  <si>
    <t>109</t>
  </si>
  <si>
    <t>1000276115</t>
  </si>
  <si>
    <t>Šrouby "T" s plochou hlavou - A2 ST10/25, box=100ks</t>
  </si>
  <si>
    <t>-1559188791</t>
  </si>
  <si>
    <t>128</t>
  </si>
  <si>
    <t>1746094</t>
  </si>
  <si>
    <t xml:space="preserve">KONCOVÝ KRYT PROFILU Al </t>
  </si>
  <si>
    <t>1540588409</t>
  </si>
  <si>
    <t>110</t>
  </si>
  <si>
    <t>741721201</t>
  </si>
  <si>
    <t xml:space="preserve">Montáž fotovoltaických panelů výkonu přes 300 Wp, umístěných na šikmé střeše krystalických, </t>
  </si>
  <si>
    <t>-1947820141</t>
  </si>
  <si>
    <t>https://podminky.urs.cz/item/CS_URS_2023_01/741721201</t>
  </si>
  <si>
    <t>111</t>
  </si>
  <si>
    <t>35001016</t>
  </si>
  <si>
    <t>panel fotovoltaický bezrámový monokrystalický 550W Rozměry: 2278x1134x35 mm</t>
  </si>
  <si>
    <t>-76201754</t>
  </si>
  <si>
    <t>112</t>
  </si>
  <si>
    <t>741730022</t>
  </si>
  <si>
    <t>Montáž střídače napětí DC/AC fotovoltaických systémů včetně osazení a připojení síťového DC/AC (On - grid) třífázového, maximální výstupní výkon přes 75 000 W</t>
  </si>
  <si>
    <t>1444583770</t>
  </si>
  <si>
    <t>https://podminky.urs.cz/item/CS_URS_2023_01/741730022</t>
  </si>
  <si>
    <t>113</t>
  </si>
  <si>
    <t>35674002</t>
  </si>
  <si>
    <t>AC/DC: 100 kW, trífázový, 2X10 MPPT
Komunikace: RS485
Hmotnost: 93,5 kg; rozmery: 678x1008x343 mm (VxŠxH)</t>
  </si>
  <si>
    <t>-2009829845</t>
  </si>
  <si>
    <t>173</t>
  </si>
  <si>
    <t>741732062</t>
  </si>
  <si>
    <t>Montáž stejnosměrného měniče napětí DC/DC fotovoltaických systémů výkonového optimizéru, výstupní výkon přes 500 do 650 W</t>
  </si>
  <si>
    <t>268948871</t>
  </si>
  <si>
    <t>https://podminky.urs.cz/item/CS_URS_2024_01/741732062</t>
  </si>
  <si>
    <t>174</t>
  </si>
  <si>
    <t>8500618200</t>
  </si>
  <si>
    <t>Optimizér výkonový Tigo TS4-A-O</t>
  </si>
  <si>
    <t>1078322098</t>
  </si>
  <si>
    <t>176</t>
  </si>
  <si>
    <t>8500618202</t>
  </si>
  <si>
    <t>Datalogger Cloud Connect Tigo CCA Kit + TAP</t>
  </si>
  <si>
    <t>999828860</t>
  </si>
  <si>
    <t>116</t>
  </si>
  <si>
    <t>741761051</t>
  </si>
  <si>
    <t>Montáž monitorovacího zařízení fotovoltaických systémů příslušenství GSM router pro připojení k internetu na odlehlých místech</t>
  </si>
  <si>
    <t>1708282940</t>
  </si>
  <si>
    <t>https://podminky.urs.cz/item/CS_URS_2023_01/741761051</t>
  </si>
  <si>
    <t>117</t>
  </si>
  <si>
    <t>35671224</t>
  </si>
  <si>
    <t>GSM router pro připojení k internetu na odlehlých místech</t>
  </si>
  <si>
    <t>-2112414813</t>
  </si>
  <si>
    <t>120</t>
  </si>
  <si>
    <t>741810003</t>
  </si>
  <si>
    <t>Zkoušky a prohlídky elektrických rozvodů a zařízení celková prohlídka a vyhotovení revizní zprávy pro objem montážních prací přes 500 do 1000 tis. Kč</t>
  </si>
  <si>
    <t>1629385855</t>
  </si>
  <si>
    <t>https://podminky.urs.cz/item/CS_URS_2023_01/741810003</t>
  </si>
  <si>
    <t>121</t>
  </si>
  <si>
    <t>741910301</t>
  </si>
  <si>
    <t>Montáž roštů a lávek pro volné i pevné uložení kabelů bez podkladových desek a osazení úchytných prvků typových se stojinou, výložníky a odbočkami pozinkovaných nástěnných nebo závěsných jednostranných</t>
  </si>
  <si>
    <t>86662232</t>
  </si>
  <si>
    <t>https://podminky.urs.cz/item/CS_URS_2023_01/741910301</t>
  </si>
  <si>
    <t>122</t>
  </si>
  <si>
    <t>10.056.410</t>
  </si>
  <si>
    <t>Rošt R I kabelový 400mm-délka 3m S poz.</t>
  </si>
  <si>
    <t>755935152</t>
  </si>
  <si>
    <t>123</t>
  </si>
  <si>
    <t>741910413</t>
  </si>
  <si>
    <t>Montáž žlabů bez stojiny a výložníků kovových s podpěrkami a příslušenstvím bez víka, šířky do 125 mm</t>
  </si>
  <si>
    <t>21301782</t>
  </si>
  <si>
    <t>https://podminky.urs.cz/item/CS_URS_2023_01/741910413</t>
  </si>
  <si>
    <t>124</t>
  </si>
  <si>
    <t>741910415</t>
  </si>
  <si>
    <t>Montáž žlabů bez stojiny a výložníků kovových s podpěrkami a příslušenstvím bez víka, šířky do 500 mm včetně příslušenství</t>
  </si>
  <si>
    <t>1491417907</t>
  </si>
  <si>
    <t>https://podminky.urs.cz/item/CS_URS_2023_01/741910415</t>
  </si>
  <si>
    <t>125</t>
  </si>
  <si>
    <t>1000287770</t>
  </si>
  <si>
    <t>ARKYS ARK-215050 Nosník NZM 500 "GZ" - pro žlab 500/50; 500/100</t>
  </si>
  <si>
    <t>967354377</t>
  </si>
  <si>
    <t>126</t>
  </si>
  <si>
    <t>1000287708</t>
  </si>
  <si>
    <t>ARKYS ARK-211270 Žlab MERKUR 2     500/100 "GZ" - vzdálenost podpěr včetně příslušenství</t>
  </si>
  <si>
    <t>1276230366</t>
  </si>
  <si>
    <t>127</t>
  </si>
  <si>
    <t>741910421</t>
  </si>
  <si>
    <t>Montáž žlabů bez stojiny a výložníků kovových s podpěrkami a příslušenstvím uzavření víkem</t>
  </si>
  <si>
    <t>1079869315</t>
  </si>
  <si>
    <t>https://podminky.urs.cz/item/CS_URS_2023_01/741910421</t>
  </si>
  <si>
    <t>129</t>
  </si>
  <si>
    <t>1000291424</t>
  </si>
  <si>
    <t>KOPOS NIXKZN 50X125 IX  ŽLAB KABELOVÝ NEDĚROVANÝ</t>
  </si>
  <si>
    <t>1108184777</t>
  </si>
  <si>
    <t>169</t>
  </si>
  <si>
    <t>1000291423</t>
  </si>
  <si>
    <t>KOPOS NIXKZN 50X62 IX  ŽLAB KABELOVÝ NEDĚROVANÝ</t>
  </si>
  <si>
    <t>-1355107878</t>
  </si>
  <si>
    <t>130</t>
  </si>
  <si>
    <t>1000291509</t>
  </si>
  <si>
    <t>KOPOS NIXV 125 IX  VÍKO KABELOVÉHO ŽLABU</t>
  </si>
  <si>
    <t>1939998735</t>
  </si>
  <si>
    <t>170</t>
  </si>
  <si>
    <t>1000291513</t>
  </si>
  <si>
    <t>KOPOS NIXV 62 IX  VÍKO KABELOVÉHO ŽLABU</t>
  </si>
  <si>
    <t>203642678</t>
  </si>
  <si>
    <t>132</t>
  </si>
  <si>
    <t>1000291493</t>
  </si>
  <si>
    <t>KOPOS NIXS 50 IX  SPOJKA</t>
  </si>
  <si>
    <t>97018811</t>
  </si>
  <si>
    <t>133</t>
  </si>
  <si>
    <t>1000112601</t>
  </si>
  <si>
    <t>KOPOS NIXSM 6X10 IX  ŠROUB+MATICE</t>
  </si>
  <si>
    <t>325161059</t>
  </si>
  <si>
    <t>Práce a dodávky M</t>
  </si>
  <si>
    <t>21-M</t>
  </si>
  <si>
    <t>Elektromontáže</t>
  </si>
  <si>
    <t>145</t>
  </si>
  <si>
    <t>210280002</t>
  </si>
  <si>
    <t>Zkoušky a prohlídky bleskovodu, zkoušení, měření a vyhotovení revizní zprávy pro objem montážních prací přes 100 do 500 tisíc Kč</t>
  </si>
  <si>
    <t>64</t>
  </si>
  <si>
    <t>-1001386350</t>
  </si>
  <si>
    <t>https://podminky.urs.cz/item/CS_URS_2023_01/210280002</t>
  </si>
  <si>
    <t>22-M</t>
  </si>
  <si>
    <t>Montáže technologických zařízení pro dopravní stavby</t>
  </si>
  <si>
    <t>146</t>
  </si>
  <si>
    <t>228261145</t>
  </si>
  <si>
    <t>Demontáž příchytky kabelové z konstrukce 41 až 54</t>
  </si>
  <si>
    <t>-1633757179</t>
  </si>
  <si>
    <t>https://podminky.urs.cz/item/CS_URS_2023_01/228261145</t>
  </si>
  <si>
    <t>147</t>
  </si>
  <si>
    <t>1141795</t>
  </si>
  <si>
    <t>PRICHYTKA SONAP 52-58MM 2056 M 58 FT</t>
  </si>
  <si>
    <t>256</t>
  </si>
  <si>
    <t>-1160297253</t>
  </si>
  <si>
    <t>46-M</t>
  </si>
  <si>
    <t>Zemní práce při extr.mont.pracích</t>
  </si>
  <si>
    <t>150</t>
  </si>
  <si>
    <t>468081324</t>
  </si>
  <si>
    <t>Vybourání otvorů ve zdivu cihelném plochy přes 0,0225 do 0,09 m2 a tloušťky přes 45 do 60 cm</t>
  </si>
  <si>
    <t>545403166</t>
  </si>
  <si>
    <t>https://podminky.urs.cz/item/CS_URS_2023_01/468081324</t>
  </si>
  <si>
    <t>151</t>
  </si>
  <si>
    <t>468081425</t>
  </si>
  <si>
    <t>Vybourání otvorů ve zdivu betonovém plochy přes 0,0225 do 0,09 m2 a tloušťky přes 60 do 75 cm</t>
  </si>
  <si>
    <t>-90801766</t>
  </si>
  <si>
    <t>https://podminky.urs.cz/item/CS_URS_2023_01/468081425</t>
  </si>
  <si>
    <t>HZS</t>
  </si>
  <si>
    <t>Hodinové zúčtovací sazby</t>
  </si>
  <si>
    <t>152</t>
  </si>
  <si>
    <t>HZS1291</t>
  </si>
  <si>
    <t>Úklid pracoviště</t>
  </si>
  <si>
    <t>hod</t>
  </si>
  <si>
    <t>CS ÚRS 2018 01</t>
  </si>
  <si>
    <t>512</t>
  </si>
  <si>
    <t>-753047156</t>
  </si>
  <si>
    <t>153</t>
  </si>
  <si>
    <t>HZS2221xx</t>
  </si>
  <si>
    <t>Spolupráce s revizním technikem</t>
  </si>
  <si>
    <t>1984570858</t>
  </si>
  <si>
    <t>154</t>
  </si>
  <si>
    <t>HZS2222</t>
  </si>
  <si>
    <t>Práce neobsažené v ceníku C21M - elektromontáže, vyhledávací práce, opětné montáže</t>
  </si>
  <si>
    <t>947251352</t>
  </si>
  <si>
    <t>VRN</t>
  </si>
  <si>
    <t>Vedlejší rozpočtové náklady</t>
  </si>
  <si>
    <t>5</t>
  </si>
  <si>
    <t>VRN1</t>
  </si>
  <si>
    <t>Průzkumné, geodetické a projektové práce</t>
  </si>
  <si>
    <t>156</t>
  </si>
  <si>
    <t>013002000</t>
  </si>
  <si>
    <t>Projektové práce SKUTEČNÝ STAV</t>
  </si>
  <si>
    <t>1024</t>
  </si>
  <si>
    <t>-1840575426</t>
  </si>
  <si>
    <t>155</t>
  </si>
  <si>
    <t>093548</t>
  </si>
  <si>
    <t>sada</t>
  </si>
  <si>
    <t>1809820596</t>
  </si>
  <si>
    <t>Poznámka k položce:
** Dodavatel doplní do závorky specifikaci ostatních, jinde neuvedených nákladů, spojených s realizací předmětu veřejné zakázky. Pokud do závorky nebude dodavatel nic doplňovat má se za to, že žádné ostatní náklady nepožaduje a cenu za tuto položku doplní v hodnotě "0".
***Zadavatel upozorňuje, že v souladu s návrhem smlouvy o dílo platí, že celková nabídková cena zahrnuje veškeré náklady dodavatele spojené s plněním veřejné zakázky (byť nebudou výslovně uvedeny i v cenové tabulce), tj. zejména položky cenové tabulky vztahující se k fotovoltaickým panelům, ke konstrukci FVE či ve vztahu k jiným komponentám a zařízením zahrnují mimo jiné i dodávku, montáž, dopravu a přesun hmot na místo instalace.</t>
  </si>
  <si>
    <t>VRN4</t>
  </si>
  <si>
    <t>Inženýrská činnost</t>
  </si>
  <si>
    <t>157</t>
  </si>
  <si>
    <t>045002000</t>
  </si>
  <si>
    <t>Nastavení střídačů a zprovoznění sems portálu</t>
  </si>
  <si>
    <t>CS ÚRS 2019 01</t>
  </si>
  <si>
    <t>272484379</t>
  </si>
  <si>
    <t>VRN6</t>
  </si>
  <si>
    <t>Územní vlivy</t>
  </si>
  <si>
    <t>158</t>
  </si>
  <si>
    <t>065002000</t>
  </si>
  <si>
    <t>Mimostaveništní doprava materiálů</t>
  </si>
  <si>
    <t>-676373312</t>
  </si>
  <si>
    <t>VRN8</t>
  </si>
  <si>
    <t>Přesun stavebních kapacit</t>
  </si>
  <si>
    <t>159</t>
  </si>
  <si>
    <t>081002000</t>
  </si>
  <si>
    <t>Doprava zaměstnanců</t>
  </si>
  <si>
    <t>873448908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</si>
  <si>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</si>
  <si>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</si>
  <si>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</si>
  <si>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</si>
  <si>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</si>
  <si>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</si>
  <si>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</si>
  <si>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</si>
  <si>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</si>
  <si>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</si>
  <si>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</si>
  <si>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</si>
  <si>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</si>
  <si>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</si>
  <si>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</si>
  <si>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</si>
  <si>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</si>
  <si>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</si>
  <si>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</si>
  <si>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</si>
  <si>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</si>
  <si>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</si>
  <si>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</si>
  <si>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</si>
  <si>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</si>
  <si>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</si>
  <si>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</si>
  <si>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</si>
  <si>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</si>
  <si>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</si>
  <si>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</si>
  <si>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</si>
  <si>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</si>
  <si>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</si>
  <si>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</si>
  <si>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</si>
  <si>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</si>
  <si>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</si>
  <si>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</si>
  <si>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</si>
  <si>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</si>
  <si>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</si>
  <si>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</si>
  <si>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</si>
  <si>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</si>
  <si>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</si>
  <si>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</si>
  <si>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</si>
  <si>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</si>
  <si>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</si>
  <si>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</si>
  <si>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</si>
  <si>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</si>
  <si>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</si>
  <si>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</si>
  <si>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</si>
  <si>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</si>
  <si>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</si>
  <si>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</si>
  <si>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</si>
  <si>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</si>
  <si>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</si>
  <si>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</si>
  <si>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</si>
  <si>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</si>
  <si>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</si>
  <si>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</si>
  <si>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</si>
  <si>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</si>
  <si>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</si>
  <si>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</si>
  <si>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</si>
  <si>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</si>
  <si>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</si>
  <si>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</si>
  <si>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</si>
  <si>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</si>
  <si>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</si>
  <si>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</si>
  <si>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</si>
  <si>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</si>
  <si>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</si>
  <si>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</si>
  <si>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</si>
  <si>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</si>
  <si>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</si>
  <si>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</si>
  <si>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</si>
  <si>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</si>
  <si>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</si>
  <si>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</si>
  <si>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</si>
  <si>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</si>
  <si>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</si>
  <si>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</si>
  <si>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</si>
  <si>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</si>
  <si>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</si>
  <si>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</si>
  <si>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</si>
  <si>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</si>
  <si>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</si>
  <si>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</si>
  <si>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</si>
  <si>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</si>
  <si>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</si>
  <si>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</si>
  <si>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</si>
  <si>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</si>
  <si>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</si>
  <si>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</si>
  <si>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</si>
  <si>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</si>
  <si>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</si>
  <si>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</si>
  <si>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</si>
  <si>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</si>
  <si>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</si>
  <si>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</si>
  <si>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</si>
  <si>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</si>
  <si>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</si>
  <si>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</si>
  <si>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</si>
  <si>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</si>
  <si>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</si>
  <si>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</si>
  <si>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</si>
  <si>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</si>
  <si>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</si>
  <si>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</si>
  <si>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</si>
  <si>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</si>
  <si>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</si>
  <si>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</si>
  <si>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</si>
  <si>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</si>
  <si>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</si>
  <si>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</si>
  <si>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</si>
  <si>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</si>
  <si>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</si>
  <si>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</si>
  <si>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</si>
  <si>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</si>
  <si>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</si>
  <si>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</si>
  <si>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</si>
  <si>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</si>
  <si>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</si>
  <si>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</si>
  <si>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</si>
  <si>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</si>
  <si>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</si>
  <si>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</si>
  <si>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</si>
  <si>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</si>
  <si>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</si>
  <si>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</si>
  <si>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</si>
  <si>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</si>
  <si>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</si>
  <si>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</si>
  <si>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</si>
  <si>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</si>
  <si>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</si>
  <si>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</si>
  <si>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</si>
  <si>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</si>
  <si>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</si>
  <si>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</si>
  <si>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</si>
  <si>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</si>
  <si>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</si>
  <si>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</si>
  <si>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</si>
  <si>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</si>
  <si>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</si>
  <si>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</si>
  <si>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</si>
  <si>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</si>
  <si>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</si>
  <si>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</si>
  <si>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</si>
  <si>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</si>
  <si>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</si>
  <si>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</si>
  <si>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</si>
  <si>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Ostatní náklady potřebné pro řádné zhotovení díla jinde neuvedené ( …………..….. 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</si>
</sst>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Alignment="1" applyProtection="1">
      <alignment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4" fontId="20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33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3" xfId="0" applyFont="1" applyBorder="1" applyAlignment="1" applyProtection="1">
      <alignment horizontal="left" vertical="center"/>
      <protection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7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6" fillId="0" borderId="8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0" fillId="5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8" fillId="0" borderId="21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3" fillId="0" borderId="0" xfId="20" applyFont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9" xfId="0" applyFont="1" applyFill="1" applyBorder="1" applyAlignment="1" applyProtection="1">
      <alignment horizontal="left" vertical="center"/>
      <protection/>
    </xf>
    <xf numFmtId="0" fontId="5" fillId="5" borderId="10" xfId="0" applyFont="1" applyFill="1" applyBorder="1" applyAlignment="1" applyProtection="1">
      <alignment horizontal="right" vertical="center"/>
      <protection/>
    </xf>
    <xf numFmtId="0" fontId="5" fillId="5" borderId="10" xfId="0" applyFont="1" applyFill="1" applyBorder="1" applyAlignment="1" applyProtection="1">
      <alignment horizontal="center" vertical="center"/>
      <protection/>
    </xf>
    <xf numFmtId="4" fontId="5" fillId="5" borderId="10" xfId="0" applyNumberFormat="1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5" borderId="0" xfId="0" applyFont="1" applyFill="1" applyAlignment="1" applyProtection="1">
      <alignment horizontal="left" vertical="center"/>
      <protection/>
    </xf>
    <xf numFmtId="0" fontId="20" fillId="5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20" fillId="5" borderId="17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horizontal="center" vertical="center" wrapText="1"/>
      <protection/>
    </xf>
    <xf numFmtId="0" fontId="20" fillId="5" borderId="19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2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1" xfId="0" applyFont="1" applyBorder="1" applyAlignment="1" applyProtection="1">
      <alignment horizontal="center" vertical="center"/>
      <protection/>
    </xf>
    <xf numFmtId="49" fontId="20" fillId="0" borderId="1" xfId="0" applyNumberFormat="1" applyFont="1" applyBorder="1" applyAlignment="1" applyProtection="1">
      <alignment horizontal="left" vertical="center" wrapText="1"/>
      <protection/>
    </xf>
    <xf numFmtId="0" fontId="20" fillId="0" borderId="1" xfId="0" applyFont="1" applyBorder="1" applyAlignment="1" applyProtection="1">
      <alignment horizontal="left" vertical="center" wrapText="1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167" fontId="20" fillId="0" borderId="1" xfId="0" applyNumberFormat="1" applyFont="1" applyBorder="1" applyAlignment="1" applyProtection="1">
      <alignment vertical="center"/>
      <protection/>
    </xf>
    <xf numFmtId="4" fontId="20" fillId="0" borderId="1" xfId="0" applyNumberFormat="1" applyFont="1" applyBorder="1" applyAlignment="1" applyProtection="1">
      <alignment vertical="center"/>
      <protection/>
    </xf>
    <xf numFmtId="0" fontId="21" fillId="2" borderId="21" xfId="0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1" xfId="0" applyFont="1" applyBorder="1" applyAlignment="1" applyProtection="1">
      <alignment horizontal="center" vertical="center"/>
      <protection/>
    </xf>
    <xf numFmtId="49" fontId="33" fillId="0" borderId="1" xfId="0" applyNumberFormat="1" applyFont="1" applyBorder="1" applyAlignment="1" applyProtection="1">
      <alignment horizontal="left" vertical="center" wrapText="1"/>
      <protection/>
    </xf>
    <xf numFmtId="0" fontId="33" fillId="0" borderId="1" xfId="0" applyFont="1" applyBorder="1" applyAlignment="1" applyProtection="1">
      <alignment horizontal="left" vertical="center" wrapText="1"/>
      <protection/>
    </xf>
    <xf numFmtId="0" fontId="33" fillId="0" borderId="1" xfId="0" applyFont="1" applyBorder="1" applyAlignment="1" applyProtection="1">
      <alignment horizontal="center" vertical="center" wrapText="1"/>
      <protection/>
    </xf>
    <xf numFmtId="167" fontId="33" fillId="0" borderId="1" xfId="0" applyNumberFormat="1" applyFont="1" applyBorder="1" applyAlignment="1" applyProtection="1">
      <alignment vertical="center"/>
      <protection/>
    </xf>
    <xf numFmtId="4" fontId="33" fillId="0" borderId="1" xfId="0" applyNumberFormat="1" applyFont="1" applyBorder="1" applyAlignment="1" applyProtection="1">
      <alignment vertical="center"/>
      <protection/>
    </xf>
    <xf numFmtId="0" fontId="34" fillId="0" borderId="6" xfId="0" applyFont="1" applyBorder="1" applyAlignment="1" applyProtection="1">
      <alignment vertical="center"/>
      <protection/>
    </xf>
    <xf numFmtId="0" fontId="33" fillId="2" borderId="21" xfId="0" applyFont="1" applyFill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21" fillId="2" borderId="22" xfId="0" applyFont="1" applyFill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1" fillId="0" borderId="23" xfId="0" applyNumberFormat="1" applyFont="1" applyBorder="1" applyAlignment="1" applyProtection="1">
      <alignment vertical="center"/>
      <protection/>
    </xf>
    <xf numFmtId="166" fontId="21" fillId="0" borderId="24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vertical="center" wrapText="1"/>
      <protection/>
    </xf>
    <xf numFmtId="0" fontId="37" fillId="0" borderId="26" xfId="0" applyFont="1" applyBorder="1" applyAlignment="1" applyProtection="1">
      <alignment vertical="center" wrapText="1"/>
      <protection/>
    </xf>
    <xf numFmtId="0" fontId="37" fillId="0" borderId="27" xfId="0" applyFont="1" applyBorder="1" applyAlignment="1" applyProtection="1">
      <alignment vertical="center" wrapText="1"/>
      <protection/>
    </xf>
    <xf numFmtId="0" fontId="37" fillId="0" borderId="2" xfId="0" applyFont="1" applyBorder="1" applyAlignment="1" applyProtection="1">
      <alignment horizontal="center" vertical="center" wrapText="1"/>
      <protection/>
    </xf>
    <xf numFmtId="0" fontId="37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7" fillId="0" borderId="2" xfId="0" applyFont="1" applyBorder="1" applyAlignment="1" applyProtection="1">
      <alignment vertical="center" wrapText="1"/>
      <protection/>
    </xf>
    <xf numFmtId="0" fontId="37" fillId="0" borderId="3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40" fillId="0" borderId="2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37" fillId="0" borderId="28" xfId="0" applyFont="1" applyBorder="1" applyAlignment="1" applyProtection="1">
      <alignment vertical="center" wrapText="1"/>
      <protection/>
    </xf>
    <xf numFmtId="0" fontId="41" fillId="0" borderId="29" xfId="0" applyFont="1" applyBorder="1" applyAlignment="1" applyProtection="1">
      <alignment vertical="center" wrapText="1"/>
      <protection/>
    </xf>
    <xf numFmtId="0" fontId="37" fillId="0" borderId="30" xfId="0" applyFont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7" fillId="0" borderId="25" xfId="0" applyFont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left" vertical="center"/>
      <protection/>
    </xf>
    <xf numFmtId="0" fontId="37" fillId="0" borderId="27" xfId="0" applyFont="1" applyBorder="1" applyAlignment="1" applyProtection="1">
      <alignment horizontal="left" vertical="center"/>
      <protection/>
    </xf>
    <xf numFmtId="0" fontId="37" fillId="0" borderId="2" xfId="0" applyFont="1" applyBorder="1" applyAlignment="1" applyProtection="1">
      <alignment horizontal="left" vertical="center"/>
      <protection/>
    </xf>
    <xf numFmtId="0" fontId="37" fillId="0" borderId="3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29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0" fillId="0" borderId="2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left" vertical="center"/>
      <protection/>
    </xf>
    <xf numFmtId="0" fontId="41" fillId="0" borderId="29" xfId="0" applyFont="1" applyBorder="1" applyAlignment="1" applyProtection="1">
      <alignment horizontal="left" vertical="center"/>
      <protection/>
    </xf>
    <xf numFmtId="0" fontId="37" fillId="0" borderId="3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0" fillId="0" borderId="29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" xfId="0" applyFont="1" applyBorder="1" applyAlignment="1" applyProtection="1">
      <alignment horizontal="left" vertical="center" wrapText="1"/>
      <protection/>
    </xf>
    <xf numFmtId="0" fontId="37" fillId="0" borderId="3" xfId="0" applyFont="1" applyBorder="1" applyAlignment="1" applyProtection="1">
      <alignment horizontal="left" vertical="center" wrapText="1"/>
      <protection/>
    </xf>
    <xf numFmtId="0" fontId="42" fillId="0" borderId="2" xfId="0" applyFont="1" applyBorder="1" applyAlignment="1" applyProtection="1">
      <alignment horizontal="left" vertical="center" wrapText="1"/>
      <protection/>
    </xf>
    <xf numFmtId="0" fontId="42" fillId="0" borderId="3" xfId="0" applyFont="1" applyBorder="1" applyAlignment="1" applyProtection="1">
      <alignment horizontal="left" vertical="center" wrapText="1"/>
      <protection/>
    </xf>
    <xf numFmtId="0" fontId="40" fillId="0" borderId="2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3" xfId="0" applyFont="1" applyBorder="1" applyAlignment="1" applyProtection="1">
      <alignment horizontal="left" vertical="center" wrapText="1"/>
      <protection/>
    </xf>
    <xf numFmtId="0" fontId="40" fillId="0" borderId="3" xfId="0" applyFont="1" applyBorder="1" applyAlignment="1" applyProtection="1">
      <alignment horizontal="left" vertical="center"/>
      <protection/>
    </xf>
    <xf numFmtId="0" fontId="40" fillId="0" borderId="28" xfId="0" applyFont="1" applyBorder="1" applyAlignment="1" applyProtection="1">
      <alignment horizontal="left" vertical="center" wrapText="1"/>
      <protection/>
    </xf>
    <xf numFmtId="0" fontId="40" fillId="0" borderId="29" xfId="0" applyFont="1" applyBorder="1" applyAlignment="1" applyProtection="1">
      <alignment horizontal="left" vertical="center" wrapText="1"/>
      <protection/>
    </xf>
    <xf numFmtId="0" fontId="40" fillId="0" borderId="3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40" fillId="0" borderId="28" xfId="0" applyFont="1" applyBorder="1" applyAlignment="1" applyProtection="1">
      <alignment horizontal="left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42" fillId="0" borderId="29" xfId="0" applyFont="1" applyBorder="1" applyAlignment="1" applyProtection="1">
      <alignment vertical="center"/>
      <protection/>
    </xf>
    <xf numFmtId="0" fontId="39" fillId="0" borderId="2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top"/>
      <protection/>
    </xf>
    <xf numFmtId="0" fontId="39" fillId="0" borderId="29" xfId="0" applyFont="1" applyBorder="1" applyAlignment="1" applyProtection="1">
      <alignment horizontal="left"/>
      <protection/>
    </xf>
    <xf numFmtId="0" fontId="42" fillId="0" borderId="29" xfId="0" applyFont="1" applyBorder="1" applyAlignment="1" applyProtection="1">
      <alignment/>
      <protection/>
    </xf>
    <xf numFmtId="0" fontId="37" fillId="0" borderId="2" xfId="0" applyFont="1" applyBorder="1" applyAlignment="1" applyProtection="1">
      <alignment vertical="top"/>
      <protection/>
    </xf>
    <xf numFmtId="0" fontId="37" fillId="0" borderId="3" xfId="0" applyFont="1" applyBorder="1" applyAlignment="1" applyProtection="1">
      <alignment vertical="top"/>
      <protection/>
    </xf>
    <xf numFmtId="0" fontId="37" fillId="0" borderId="28" xfId="0" applyFont="1" applyBorder="1" applyAlignment="1" applyProtection="1">
      <alignment vertical="top"/>
      <protection/>
    </xf>
    <xf numFmtId="0" fontId="37" fillId="0" borderId="29" xfId="0" applyFont="1" applyBorder="1" applyAlignment="1" applyProtection="1">
      <alignment vertical="top"/>
      <protection/>
    </xf>
    <xf numFmtId="0" fontId="37" fillId="0" borderId="3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2" fillId="6" borderId="0" xfId="0" applyFont="1" applyFill="1" applyAlignment="1" applyProtection="1">
      <alignment horizontal="center" vertical="center"/>
      <protection/>
    </xf>
    <xf numFmtId="0" fontId="20" fillId="5" borderId="9" xfId="0" applyFont="1" applyFill="1" applyBorder="1" applyAlignment="1" applyProtection="1">
      <alignment horizontal="center" vertical="center"/>
      <protection/>
    </xf>
    <xf numFmtId="0" fontId="20" fillId="5" borderId="10" xfId="0" applyFont="1" applyFill="1" applyBorder="1" applyAlignment="1" applyProtection="1">
      <alignment horizontal="left" vertical="center"/>
      <protection/>
    </xf>
    <xf numFmtId="0" fontId="20" fillId="5" borderId="10" xfId="0" applyFont="1" applyFill="1" applyBorder="1" applyAlignment="1" applyProtection="1">
      <alignment horizontal="center" vertical="center"/>
      <protection/>
    </xf>
    <xf numFmtId="0" fontId="20" fillId="5" borderId="1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4" borderId="10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4" fontId="5" fillId="4" borderId="10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7013217" TargetMode="External" /><Relationship Id="rId2" Type="http://schemas.openxmlformats.org/officeDocument/2006/relationships/hyperlink" Target="https://podminky.urs.cz/item/CS_URS_2022_02/997013501" TargetMode="External" /><Relationship Id="rId3" Type="http://schemas.openxmlformats.org/officeDocument/2006/relationships/hyperlink" Target="https://podminky.urs.cz/item/CS_URS_2022_02/997013631" TargetMode="External" /><Relationship Id="rId4" Type="http://schemas.openxmlformats.org/officeDocument/2006/relationships/hyperlink" Target="https://podminky.urs.cz/item/CS_URS_2022_02/741110043" TargetMode="External" /><Relationship Id="rId5" Type="http://schemas.openxmlformats.org/officeDocument/2006/relationships/hyperlink" Target="https://podminky.urs.cz/item/CS_URS_2023_01/741110501" TargetMode="External" /><Relationship Id="rId6" Type="http://schemas.openxmlformats.org/officeDocument/2006/relationships/hyperlink" Target="https://podminky.urs.cz/item/CS_URS_2023_01/741110502" TargetMode="External" /><Relationship Id="rId7" Type="http://schemas.openxmlformats.org/officeDocument/2006/relationships/hyperlink" Target="https://podminky.urs.cz/item/CS_URS_2022_02/741112023" TargetMode="External" /><Relationship Id="rId8" Type="http://schemas.openxmlformats.org/officeDocument/2006/relationships/hyperlink" Target="https://podminky.urs.cz/item/CS_URS_2022_02/741112111" TargetMode="External" /><Relationship Id="rId9" Type="http://schemas.openxmlformats.org/officeDocument/2006/relationships/hyperlink" Target="https://podminky.urs.cz/item/CS_URS_2024_01/741120105" TargetMode="External" /><Relationship Id="rId10" Type="http://schemas.openxmlformats.org/officeDocument/2006/relationships/hyperlink" Target="https://podminky.urs.cz/item/CS_URS_2023_01/741120325" TargetMode="External" /><Relationship Id="rId11" Type="http://schemas.openxmlformats.org/officeDocument/2006/relationships/hyperlink" Target="https://podminky.urs.cz/item/CS_URS_2022_02/741122211" TargetMode="External" /><Relationship Id="rId12" Type="http://schemas.openxmlformats.org/officeDocument/2006/relationships/hyperlink" Target="https://podminky.urs.cz/item/CS_URS_2024_01/741122632" TargetMode="External" /><Relationship Id="rId13" Type="http://schemas.openxmlformats.org/officeDocument/2006/relationships/hyperlink" Target="https://podminky.urs.cz/item/CS_URS_2024_01/741122644" TargetMode="External" /><Relationship Id="rId14" Type="http://schemas.openxmlformats.org/officeDocument/2006/relationships/hyperlink" Target="https://podminky.urs.cz/item/CS_URS_2023_01/741123235" TargetMode="External" /><Relationship Id="rId15" Type="http://schemas.openxmlformats.org/officeDocument/2006/relationships/hyperlink" Target="https://podminky.urs.cz/item/CS_URS_2024_01/741124736" TargetMode="External" /><Relationship Id="rId16" Type="http://schemas.openxmlformats.org/officeDocument/2006/relationships/hyperlink" Target="https://podminky.urs.cz/item/CS_URS_2023_01/741130001" TargetMode="External" /><Relationship Id="rId17" Type="http://schemas.openxmlformats.org/officeDocument/2006/relationships/hyperlink" Target="https://podminky.urs.cz/item/CS_URS_2023_01/741130004" TargetMode="External" /><Relationship Id="rId18" Type="http://schemas.openxmlformats.org/officeDocument/2006/relationships/hyperlink" Target="https://podminky.urs.cz/item/CS_URS_2023_01/741130420" TargetMode="External" /><Relationship Id="rId19" Type="http://schemas.openxmlformats.org/officeDocument/2006/relationships/hyperlink" Target="https://podminky.urs.cz/item/CS_URS_2024_01/741132148" TargetMode="External" /><Relationship Id="rId20" Type="http://schemas.openxmlformats.org/officeDocument/2006/relationships/hyperlink" Target="https://podminky.urs.cz/item/CS_URS_2023_01/741132418" TargetMode="External" /><Relationship Id="rId21" Type="http://schemas.openxmlformats.org/officeDocument/2006/relationships/hyperlink" Target="https://podminky.urs.cz/item/CS_URS_2023_01/741132421" TargetMode="External" /><Relationship Id="rId22" Type="http://schemas.openxmlformats.org/officeDocument/2006/relationships/hyperlink" Target="https://podminky.urs.cz/item/CS_URS_2023_01/741210102" TargetMode="External" /><Relationship Id="rId23" Type="http://schemas.openxmlformats.org/officeDocument/2006/relationships/hyperlink" Target="https://podminky.urs.cz/item/CS_URS_2023_01/741210202" TargetMode="External" /><Relationship Id="rId24" Type="http://schemas.openxmlformats.org/officeDocument/2006/relationships/hyperlink" Target="https://podminky.urs.cz/item/CS_URS_2024_01/741310031" TargetMode="External" /><Relationship Id="rId25" Type="http://schemas.openxmlformats.org/officeDocument/2006/relationships/hyperlink" Target="https://podminky.urs.cz/item/CS_URS_2024_01/741313121" TargetMode="External" /><Relationship Id="rId26" Type="http://schemas.openxmlformats.org/officeDocument/2006/relationships/hyperlink" Target="https://podminky.urs.cz/item/CS_URS_2023_01/741320042" TargetMode="External" /><Relationship Id="rId27" Type="http://schemas.openxmlformats.org/officeDocument/2006/relationships/hyperlink" Target="https://podminky.urs.cz/item/CS_URS_2023_01/741322061" TargetMode="External" /><Relationship Id="rId28" Type="http://schemas.openxmlformats.org/officeDocument/2006/relationships/hyperlink" Target="https://podminky.urs.cz/item/CS_URS_2022_02/741410072" TargetMode="External" /><Relationship Id="rId29" Type="http://schemas.openxmlformats.org/officeDocument/2006/relationships/hyperlink" Target="https://podminky.urs.cz/item/CS_URS_2023_01/741711001" TargetMode="External" /><Relationship Id="rId30" Type="http://schemas.openxmlformats.org/officeDocument/2006/relationships/hyperlink" Target="https://podminky.urs.cz/item/CS_URS_2023_01/741721201" TargetMode="External" /><Relationship Id="rId31" Type="http://schemas.openxmlformats.org/officeDocument/2006/relationships/hyperlink" Target="https://podminky.urs.cz/item/CS_URS_2023_01/741730022" TargetMode="External" /><Relationship Id="rId32" Type="http://schemas.openxmlformats.org/officeDocument/2006/relationships/hyperlink" Target="https://podminky.urs.cz/item/CS_URS_2024_01/741732062" TargetMode="External" /><Relationship Id="rId33" Type="http://schemas.openxmlformats.org/officeDocument/2006/relationships/hyperlink" Target="https://podminky.urs.cz/item/CS_URS_2023_01/741761051" TargetMode="External" /><Relationship Id="rId34" Type="http://schemas.openxmlformats.org/officeDocument/2006/relationships/hyperlink" Target="https://podminky.urs.cz/item/CS_URS_2023_01/741810003" TargetMode="External" /><Relationship Id="rId35" Type="http://schemas.openxmlformats.org/officeDocument/2006/relationships/hyperlink" Target="https://podminky.urs.cz/item/CS_URS_2023_01/741910301" TargetMode="External" /><Relationship Id="rId36" Type="http://schemas.openxmlformats.org/officeDocument/2006/relationships/hyperlink" Target="https://podminky.urs.cz/item/CS_URS_2023_01/741910413" TargetMode="External" /><Relationship Id="rId37" Type="http://schemas.openxmlformats.org/officeDocument/2006/relationships/hyperlink" Target="https://podminky.urs.cz/item/CS_URS_2023_01/741910415" TargetMode="External" /><Relationship Id="rId38" Type="http://schemas.openxmlformats.org/officeDocument/2006/relationships/hyperlink" Target="https://podminky.urs.cz/item/CS_URS_2023_01/741910421" TargetMode="External" /><Relationship Id="rId39" Type="http://schemas.openxmlformats.org/officeDocument/2006/relationships/hyperlink" Target="https://podminky.urs.cz/item/CS_URS_2023_01/210280002" TargetMode="External" /><Relationship Id="rId40" Type="http://schemas.openxmlformats.org/officeDocument/2006/relationships/hyperlink" Target="https://podminky.urs.cz/item/CS_URS_2023_01/228261145" TargetMode="External" /><Relationship Id="rId41" Type="http://schemas.openxmlformats.org/officeDocument/2006/relationships/hyperlink" Target="https://podminky.urs.cz/item/CS_URS_2023_01/468081324" TargetMode="External" /><Relationship Id="rId42" Type="http://schemas.openxmlformats.org/officeDocument/2006/relationships/hyperlink" Target="https://podminky.urs.cz/item/CS_URS_2023_01/468081425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F48" sqref="F48"/>
    </sheetView>
  </sheetViews>
  <sheetFormatPr defaultColWidth="9.140625" defaultRowHeight="12"/>
  <cols>
    <col min="1" max="1" width="8.28125" style="17" customWidth="1"/>
    <col min="2" max="2" width="1.7109375" style="17" customWidth="1"/>
    <col min="3" max="3" width="4.140625" style="17" customWidth="1"/>
    <col min="4" max="33" width="2.7109375" style="17" customWidth="1"/>
    <col min="34" max="34" width="3.28125" style="17" customWidth="1"/>
    <col min="35" max="35" width="31.7109375" style="17" customWidth="1"/>
    <col min="36" max="37" width="2.421875" style="17" customWidth="1"/>
    <col min="38" max="38" width="8.28125" style="17" customWidth="1"/>
    <col min="39" max="39" width="3.28125" style="17" customWidth="1"/>
    <col min="40" max="40" width="13.28125" style="17" customWidth="1"/>
    <col min="41" max="41" width="7.421875" style="17" customWidth="1"/>
    <col min="42" max="42" width="4.140625" style="17" customWidth="1"/>
    <col min="43" max="43" width="15.7109375" style="17" customWidth="1"/>
    <col min="44" max="44" width="13.7109375" style="17" customWidth="1"/>
    <col min="45" max="47" width="25.8515625" style="17" hidden="1" customWidth="1"/>
    <col min="48" max="49" width="21.7109375" style="17" hidden="1" customWidth="1"/>
    <col min="50" max="51" width="25.00390625" style="17" hidden="1" customWidth="1"/>
    <col min="52" max="52" width="21.7109375" style="17" hidden="1" customWidth="1"/>
    <col min="53" max="53" width="19.140625" style="17" hidden="1" customWidth="1"/>
    <col min="54" max="54" width="25.00390625" style="17" hidden="1" customWidth="1"/>
    <col min="55" max="55" width="21.7109375" style="17" hidden="1" customWidth="1"/>
    <col min="56" max="56" width="19.140625" style="17" hidden="1" customWidth="1"/>
    <col min="57" max="57" width="66.421875" style="17" customWidth="1"/>
    <col min="58" max="70" width="9.140625" style="17" customWidth="1"/>
    <col min="71" max="91" width="9.28125" style="17" hidden="1" customWidth="1"/>
    <col min="92" max="16384" width="9.140625" style="17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4" t="s">
        <v>6</v>
      </c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270" t="s">
        <v>15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R5" s="21"/>
      <c r="BE5" s="267" t="s">
        <v>16</v>
      </c>
      <c r="BS5" s="18" t="s">
        <v>7</v>
      </c>
    </row>
    <row r="6" spans="2:71" ht="36.95" customHeight="1">
      <c r="B6" s="21"/>
      <c r="D6" s="26" t="s">
        <v>17</v>
      </c>
      <c r="K6" s="272" t="s">
        <v>18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R6" s="21"/>
      <c r="BE6" s="268"/>
      <c r="BS6" s="18" t="s">
        <v>7</v>
      </c>
    </row>
    <row r="7" spans="2:71" ht="12" customHeight="1">
      <c r="B7" s="21"/>
      <c r="D7" s="27" t="s">
        <v>19</v>
      </c>
      <c r="K7" s="28" t="s">
        <v>3</v>
      </c>
      <c r="AK7" s="27" t="s">
        <v>20</v>
      </c>
      <c r="AN7" s="28" t="s">
        <v>3</v>
      </c>
      <c r="AR7" s="21"/>
      <c r="BE7" s="268"/>
      <c r="BS7" s="18" t="s">
        <v>7</v>
      </c>
    </row>
    <row r="8" spans="2:71" ht="12" customHeight="1">
      <c r="B8" s="21"/>
      <c r="D8" s="27" t="s">
        <v>21</v>
      </c>
      <c r="K8" s="28" t="s">
        <v>22</v>
      </c>
      <c r="AK8" s="27" t="s">
        <v>23</v>
      </c>
      <c r="AN8" s="3" t="s">
        <v>28</v>
      </c>
      <c r="AR8" s="21"/>
      <c r="BE8" s="268"/>
      <c r="BS8" s="18" t="s">
        <v>7</v>
      </c>
    </row>
    <row r="9" spans="2:71" ht="14.45" customHeight="1">
      <c r="B9" s="21"/>
      <c r="AR9" s="21"/>
      <c r="BE9" s="268"/>
      <c r="BS9" s="18" t="s">
        <v>7</v>
      </c>
    </row>
    <row r="10" spans="2:71" ht="12" customHeight="1">
      <c r="B10" s="21"/>
      <c r="D10" s="27" t="s">
        <v>24</v>
      </c>
      <c r="AK10" s="27" t="s">
        <v>25</v>
      </c>
      <c r="AN10" s="28" t="s">
        <v>3</v>
      </c>
      <c r="AR10" s="21"/>
      <c r="BE10" s="268"/>
      <c r="BS10" s="18" t="s">
        <v>7</v>
      </c>
    </row>
    <row r="11" spans="2:71" ht="18.4" customHeight="1">
      <c r="B11" s="21"/>
      <c r="E11" s="28" t="s">
        <v>22</v>
      </c>
      <c r="AK11" s="27" t="s">
        <v>26</v>
      </c>
      <c r="AN11" s="28" t="s">
        <v>3</v>
      </c>
      <c r="AR11" s="21"/>
      <c r="BE11" s="268"/>
      <c r="BS11" s="18" t="s">
        <v>7</v>
      </c>
    </row>
    <row r="12" spans="2:71" ht="6.95" customHeight="1">
      <c r="B12" s="21"/>
      <c r="AR12" s="21"/>
      <c r="BE12" s="268"/>
      <c r="BS12" s="18" t="s">
        <v>7</v>
      </c>
    </row>
    <row r="13" spans="2:71" ht="12" customHeight="1">
      <c r="B13" s="21"/>
      <c r="D13" s="27" t="s">
        <v>27</v>
      </c>
      <c r="AK13" s="27" t="s">
        <v>25</v>
      </c>
      <c r="AN13" s="3" t="s">
        <v>28</v>
      </c>
      <c r="AR13" s="21"/>
      <c r="BE13" s="268"/>
      <c r="BS13" s="18" t="s">
        <v>7</v>
      </c>
    </row>
    <row r="14" spans="2:71" ht="12.75">
      <c r="B14" s="21"/>
      <c r="E14" s="273" t="s">
        <v>28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" t="s">
        <v>26</v>
      </c>
      <c r="AN14" s="3" t="s">
        <v>28</v>
      </c>
      <c r="AR14" s="21"/>
      <c r="BE14" s="268"/>
      <c r="BS14" s="18" t="s">
        <v>7</v>
      </c>
    </row>
    <row r="15" spans="2:71" ht="6.95" customHeight="1">
      <c r="B15" s="21"/>
      <c r="AR15" s="21"/>
      <c r="BE15" s="268"/>
      <c r="BS15" s="18" t="s">
        <v>4</v>
      </c>
    </row>
    <row r="16" spans="2:71" ht="12" customHeight="1">
      <c r="B16" s="21"/>
      <c r="D16" s="27" t="s">
        <v>29</v>
      </c>
      <c r="AK16" s="27" t="s">
        <v>25</v>
      </c>
      <c r="AN16" s="28" t="s">
        <v>3</v>
      </c>
      <c r="AR16" s="21"/>
      <c r="BE16" s="268"/>
      <c r="BS16" s="18" t="s">
        <v>4</v>
      </c>
    </row>
    <row r="17" spans="2:71" ht="18.4" customHeight="1">
      <c r="B17" s="21"/>
      <c r="E17" s="28" t="s">
        <v>22</v>
      </c>
      <c r="AK17" s="27" t="s">
        <v>26</v>
      </c>
      <c r="AN17" s="28" t="s">
        <v>3</v>
      </c>
      <c r="AR17" s="21"/>
      <c r="BE17" s="268"/>
      <c r="BS17" s="18" t="s">
        <v>30</v>
      </c>
    </row>
    <row r="18" spans="2:71" ht="6.95" customHeight="1">
      <c r="B18" s="21"/>
      <c r="AR18" s="21"/>
      <c r="BE18" s="268"/>
      <c r="BS18" s="18" t="s">
        <v>7</v>
      </c>
    </row>
    <row r="19" spans="2:71" ht="12" customHeight="1">
      <c r="B19" s="21"/>
      <c r="D19" s="27" t="s">
        <v>31</v>
      </c>
      <c r="AK19" s="27" t="s">
        <v>25</v>
      </c>
      <c r="AN19" s="28" t="s">
        <v>3</v>
      </c>
      <c r="AR19" s="21"/>
      <c r="BE19" s="268"/>
      <c r="BS19" s="18" t="s">
        <v>7</v>
      </c>
    </row>
    <row r="20" spans="2:71" ht="18.4" customHeight="1">
      <c r="B20" s="21"/>
      <c r="E20" s="28" t="s">
        <v>22</v>
      </c>
      <c r="AK20" s="27" t="s">
        <v>26</v>
      </c>
      <c r="AN20" s="28" t="s">
        <v>3</v>
      </c>
      <c r="AR20" s="21"/>
      <c r="BE20" s="268"/>
      <c r="BS20" s="18" t="s">
        <v>4</v>
      </c>
    </row>
    <row r="21" spans="2:57" ht="6.95" customHeight="1">
      <c r="B21" s="21"/>
      <c r="AR21" s="21"/>
      <c r="BE21" s="268"/>
    </row>
    <row r="22" spans="2:57" ht="12" customHeight="1">
      <c r="B22" s="21"/>
      <c r="D22" s="27" t="s">
        <v>32</v>
      </c>
      <c r="AR22" s="21"/>
      <c r="BE22" s="268"/>
    </row>
    <row r="23" spans="2:57" ht="47.25" customHeight="1">
      <c r="B23" s="21"/>
      <c r="E23" s="275" t="s">
        <v>33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R23" s="21"/>
      <c r="BE23" s="268"/>
    </row>
    <row r="24" spans="2:57" ht="6.95" customHeight="1">
      <c r="B24" s="21"/>
      <c r="AR24" s="21"/>
      <c r="BE24" s="268"/>
    </row>
    <row r="25" spans="2:57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  <c r="BE25" s="268"/>
    </row>
    <row r="26" spans="1:57" s="34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76">
        <f>ROUND(AG54,2)</f>
        <v>0</v>
      </c>
      <c r="AL26" s="277"/>
      <c r="AM26" s="277"/>
      <c r="AN26" s="277"/>
      <c r="AO26" s="277"/>
      <c r="AP26" s="30"/>
      <c r="AQ26" s="30"/>
      <c r="AR26" s="31"/>
      <c r="BE26" s="268"/>
    </row>
    <row r="27" spans="1:57" s="34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68"/>
    </row>
    <row r="28" spans="1:57" s="34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78" t="s">
        <v>35</v>
      </c>
      <c r="M28" s="278"/>
      <c r="N28" s="278"/>
      <c r="O28" s="278"/>
      <c r="P28" s="278"/>
      <c r="Q28" s="30"/>
      <c r="R28" s="30"/>
      <c r="S28" s="30"/>
      <c r="T28" s="30"/>
      <c r="U28" s="30"/>
      <c r="V28" s="30"/>
      <c r="W28" s="278" t="s">
        <v>36</v>
      </c>
      <c r="X28" s="278"/>
      <c r="Y28" s="278"/>
      <c r="Z28" s="278"/>
      <c r="AA28" s="278"/>
      <c r="AB28" s="278"/>
      <c r="AC28" s="278"/>
      <c r="AD28" s="278"/>
      <c r="AE28" s="278"/>
      <c r="AF28" s="30"/>
      <c r="AG28" s="30"/>
      <c r="AH28" s="30"/>
      <c r="AI28" s="30"/>
      <c r="AJ28" s="30"/>
      <c r="AK28" s="278" t="s">
        <v>37</v>
      </c>
      <c r="AL28" s="278"/>
      <c r="AM28" s="278"/>
      <c r="AN28" s="278"/>
      <c r="AO28" s="278"/>
      <c r="AP28" s="30"/>
      <c r="AQ28" s="30"/>
      <c r="AR28" s="31"/>
      <c r="BE28" s="268"/>
    </row>
    <row r="29" spans="2:57" s="35" customFormat="1" ht="14.45" customHeight="1">
      <c r="B29" s="36"/>
      <c r="D29" s="27" t="s">
        <v>38</v>
      </c>
      <c r="F29" s="27" t="s">
        <v>39</v>
      </c>
      <c r="L29" s="266">
        <v>0.21</v>
      </c>
      <c r="M29" s="265"/>
      <c r="N29" s="265"/>
      <c r="O29" s="265"/>
      <c r="P29" s="265"/>
      <c r="W29" s="264">
        <f>ROUND(AZ54,2)</f>
        <v>0</v>
      </c>
      <c r="X29" s="265"/>
      <c r="Y29" s="265"/>
      <c r="Z29" s="265"/>
      <c r="AA29" s="265"/>
      <c r="AB29" s="265"/>
      <c r="AC29" s="265"/>
      <c r="AD29" s="265"/>
      <c r="AE29" s="265"/>
      <c r="AK29" s="264">
        <f>ROUND(AV54,2)</f>
        <v>0</v>
      </c>
      <c r="AL29" s="265"/>
      <c r="AM29" s="265"/>
      <c r="AN29" s="265"/>
      <c r="AO29" s="265"/>
      <c r="AR29" s="36"/>
      <c r="BE29" s="269"/>
    </row>
    <row r="30" spans="2:57" s="35" customFormat="1" ht="14.45" customHeight="1">
      <c r="B30" s="36"/>
      <c r="F30" s="27" t="s">
        <v>40</v>
      </c>
      <c r="L30" s="266">
        <v>0.12</v>
      </c>
      <c r="M30" s="265"/>
      <c r="N30" s="265"/>
      <c r="O30" s="265"/>
      <c r="P30" s="265"/>
      <c r="W30" s="264">
        <f>ROUND(BA54,2)</f>
        <v>0</v>
      </c>
      <c r="X30" s="265"/>
      <c r="Y30" s="265"/>
      <c r="Z30" s="265"/>
      <c r="AA30" s="265"/>
      <c r="AB30" s="265"/>
      <c r="AC30" s="265"/>
      <c r="AD30" s="265"/>
      <c r="AE30" s="265"/>
      <c r="AK30" s="264">
        <f>ROUND(AW54,2)</f>
        <v>0</v>
      </c>
      <c r="AL30" s="265"/>
      <c r="AM30" s="265"/>
      <c r="AN30" s="265"/>
      <c r="AO30" s="265"/>
      <c r="AR30" s="36"/>
      <c r="BE30" s="269"/>
    </row>
    <row r="31" spans="2:57" s="35" customFormat="1" ht="14.45" customHeight="1" hidden="1">
      <c r="B31" s="36"/>
      <c r="F31" s="27" t="s">
        <v>41</v>
      </c>
      <c r="L31" s="266">
        <v>0.21</v>
      </c>
      <c r="M31" s="265"/>
      <c r="N31" s="265"/>
      <c r="O31" s="265"/>
      <c r="P31" s="265"/>
      <c r="W31" s="264">
        <f>ROUND(BB54,2)</f>
        <v>0</v>
      </c>
      <c r="X31" s="265"/>
      <c r="Y31" s="265"/>
      <c r="Z31" s="265"/>
      <c r="AA31" s="265"/>
      <c r="AB31" s="265"/>
      <c r="AC31" s="265"/>
      <c r="AD31" s="265"/>
      <c r="AE31" s="265"/>
      <c r="AK31" s="264">
        <v>0</v>
      </c>
      <c r="AL31" s="265"/>
      <c r="AM31" s="265"/>
      <c r="AN31" s="265"/>
      <c r="AO31" s="265"/>
      <c r="AR31" s="36"/>
      <c r="BE31" s="269"/>
    </row>
    <row r="32" spans="2:57" s="35" customFormat="1" ht="14.45" customHeight="1" hidden="1">
      <c r="B32" s="36"/>
      <c r="F32" s="27" t="s">
        <v>42</v>
      </c>
      <c r="L32" s="266">
        <v>0.12</v>
      </c>
      <c r="M32" s="265"/>
      <c r="N32" s="265"/>
      <c r="O32" s="265"/>
      <c r="P32" s="265"/>
      <c r="W32" s="264">
        <f>ROUND(BC54,2)</f>
        <v>0</v>
      </c>
      <c r="X32" s="265"/>
      <c r="Y32" s="265"/>
      <c r="Z32" s="265"/>
      <c r="AA32" s="265"/>
      <c r="AB32" s="265"/>
      <c r="AC32" s="265"/>
      <c r="AD32" s="265"/>
      <c r="AE32" s="265"/>
      <c r="AK32" s="264">
        <v>0</v>
      </c>
      <c r="AL32" s="265"/>
      <c r="AM32" s="265"/>
      <c r="AN32" s="265"/>
      <c r="AO32" s="265"/>
      <c r="AR32" s="36"/>
      <c r="BE32" s="269"/>
    </row>
    <row r="33" spans="2:44" s="35" customFormat="1" ht="14.45" customHeight="1" hidden="1">
      <c r="B33" s="36"/>
      <c r="F33" s="27" t="s">
        <v>43</v>
      </c>
      <c r="L33" s="266">
        <v>0</v>
      </c>
      <c r="M33" s="265"/>
      <c r="N33" s="265"/>
      <c r="O33" s="265"/>
      <c r="P33" s="265"/>
      <c r="W33" s="264">
        <f>ROUND(BD54,2)</f>
        <v>0</v>
      </c>
      <c r="X33" s="265"/>
      <c r="Y33" s="265"/>
      <c r="Z33" s="265"/>
      <c r="AA33" s="265"/>
      <c r="AB33" s="265"/>
      <c r="AC33" s="265"/>
      <c r="AD33" s="265"/>
      <c r="AE33" s="265"/>
      <c r="AK33" s="264">
        <v>0</v>
      </c>
      <c r="AL33" s="265"/>
      <c r="AM33" s="265"/>
      <c r="AN33" s="265"/>
      <c r="AO33" s="265"/>
      <c r="AR33" s="36"/>
    </row>
    <row r="34" spans="1:57" s="34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34" customFormat="1" ht="25.9" customHeight="1">
      <c r="A35" s="30"/>
      <c r="B35" s="31"/>
      <c r="C35" s="37"/>
      <c r="D35" s="38" t="s">
        <v>44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45</v>
      </c>
      <c r="U35" s="39"/>
      <c r="V35" s="39"/>
      <c r="W35" s="39"/>
      <c r="X35" s="298" t="s">
        <v>46</v>
      </c>
      <c r="Y35" s="299"/>
      <c r="Z35" s="299"/>
      <c r="AA35" s="299"/>
      <c r="AB35" s="299"/>
      <c r="AC35" s="39"/>
      <c r="AD35" s="39"/>
      <c r="AE35" s="39"/>
      <c r="AF35" s="39"/>
      <c r="AG35" s="39"/>
      <c r="AH35" s="39"/>
      <c r="AI35" s="39"/>
      <c r="AJ35" s="39"/>
      <c r="AK35" s="300">
        <f>SUM(AK26:AK33)</f>
        <v>0</v>
      </c>
      <c r="AL35" s="299"/>
      <c r="AM35" s="299"/>
      <c r="AN35" s="299"/>
      <c r="AO35" s="301"/>
      <c r="AP35" s="37"/>
      <c r="AQ35" s="37"/>
      <c r="AR35" s="31"/>
      <c r="BE35" s="30"/>
    </row>
    <row r="36" spans="1:57" s="34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34" customFormat="1" ht="6.95" customHeight="1">
      <c r="A37" s="3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1"/>
      <c r="BE37" s="30"/>
    </row>
    <row r="41" spans="1:57" s="34" customFormat="1" ht="6.95" customHeight="1">
      <c r="A41" s="30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1"/>
      <c r="BE41" s="30"/>
    </row>
    <row r="42" spans="1:57" s="34" customFormat="1" ht="24.95" customHeight="1">
      <c r="A42" s="30"/>
      <c r="B42" s="31"/>
      <c r="C42" s="22" t="s">
        <v>47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BE42" s="30"/>
    </row>
    <row r="43" spans="1:57" s="34" customFormat="1" ht="6.9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BE43" s="30"/>
    </row>
    <row r="44" spans="2:44" s="45" customFormat="1" ht="12" customHeight="1">
      <c r="B44" s="46"/>
      <c r="C44" s="27" t="s">
        <v>14</v>
      </c>
      <c r="L44" s="45" t="str">
        <f>K5</f>
        <v>213224H</v>
      </c>
      <c r="AR44" s="46"/>
    </row>
    <row r="45" spans="2:44" s="47" customFormat="1" ht="36.95" customHeight="1">
      <c r="B45" s="48"/>
      <c r="C45" s="49" t="s">
        <v>17</v>
      </c>
      <c r="L45" s="289" t="str">
        <f>K6</f>
        <v>Fotovoltaická výrobna o výkonu 99 kWp, v k.ú. Žilina u Nového Jičína na p.č. 1599/4</v>
      </c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R45" s="48"/>
    </row>
    <row r="46" spans="1:57" s="34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BE46" s="30"/>
    </row>
    <row r="47" spans="1:57" s="34" customFormat="1" ht="12" customHeight="1">
      <c r="A47" s="30"/>
      <c r="B47" s="31"/>
      <c r="C47" s="27" t="s">
        <v>21</v>
      </c>
      <c r="D47" s="30"/>
      <c r="E47" s="30"/>
      <c r="F47" s="30"/>
      <c r="G47" s="30"/>
      <c r="H47" s="30"/>
      <c r="I47" s="30"/>
      <c r="J47" s="30"/>
      <c r="K47" s="30"/>
      <c r="L47" s="50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7" t="s">
        <v>23</v>
      </c>
      <c r="AJ47" s="30"/>
      <c r="AK47" s="30"/>
      <c r="AL47" s="30"/>
      <c r="AM47" s="291" t="str">
        <f>IF(AN8="","",AN8)</f>
        <v>Vyplň údaj</v>
      </c>
      <c r="AN47" s="291"/>
      <c r="AO47" s="30"/>
      <c r="AP47" s="30"/>
      <c r="AQ47" s="30"/>
      <c r="AR47" s="31"/>
      <c r="BE47" s="30"/>
    </row>
    <row r="48" spans="1:57" s="34" customFormat="1" ht="6.9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BE48" s="30"/>
    </row>
    <row r="49" spans="1:57" s="34" customFormat="1" ht="15.2" customHeight="1">
      <c r="A49" s="30"/>
      <c r="B49" s="31"/>
      <c r="C49" s="27" t="s">
        <v>24</v>
      </c>
      <c r="D49" s="30"/>
      <c r="E49" s="30"/>
      <c r="F49" s="30"/>
      <c r="G49" s="30"/>
      <c r="H49" s="30"/>
      <c r="I49" s="30"/>
      <c r="J49" s="30"/>
      <c r="K49" s="30"/>
      <c r="L49" s="45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7" t="s">
        <v>29</v>
      </c>
      <c r="AJ49" s="30"/>
      <c r="AK49" s="30"/>
      <c r="AL49" s="30"/>
      <c r="AM49" s="292" t="str">
        <f>IF(E17="","",E17)</f>
        <v xml:space="preserve"> </v>
      </c>
      <c r="AN49" s="293"/>
      <c r="AO49" s="293"/>
      <c r="AP49" s="293"/>
      <c r="AQ49" s="30"/>
      <c r="AR49" s="31"/>
      <c r="AS49" s="294" t="s">
        <v>48</v>
      </c>
      <c r="AT49" s="295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0"/>
    </row>
    <row r="50" spans="1:57" s="34" customFormat="1" ht="15.2" customHeight="1">
      <c r="A50" s="30"/>
      <c r="B50" s="31"/>
      <c r="C50" s="27" t="s">
        <v>27</v>
      </c>
      <c r="D50" s="30"/>
      <c r="E50" s="30"/>
      <c r="F50" s="30"/>
      <c r="G50" s="30"/>
      <c r="H50" s="30"/>
      <c r="I50" s="30"/>
      <c r="J50" s="30"/>
      <c r="K50" s="30"/>
      <c r="L50" s="45" t="str">
        <f>IF(E14="Vyplň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7" t="s">
        <v>31</v>
      </c>
      <c r="AJ50" s="30"/>
      <c r="AK50" s="30"/>
      <c r="AL50" s="30"/>
      <c r="AM50" s="292" t="str">
        <f>IF(E20="","",E20)</f>
        <v xml:space="preserve"> </v>
      </c>
      <c r="AN50" s="293"/>
      <c r="AO50" s="293"/>
      <c r="AP50" s="293"/>
      <c r="AQ50" s="30"/>
      <c r="AR50" s="31"/>
      <c r="AS50" s="296"/>
      <c r="AT50" s="297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0"/>
    </row>
    <row r="51" spans="1:57" s="34" customFormat="1" ht="10.9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296"/>
      <c r="AT51" s="297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0"/>
    </row>
    <row r="52" spans="1:57" s="34" customFormat="1" ht="29.25" customHeight="1">
      <c r="A52" s="30"/>
      <c r="B52" s="31"/>
      <c r="C52" s="285" t="s">
        <v>49</v>
      </c>
      <c r="D52" s="286"/>
      <c r="E52" s="286"/>
      <c r="F52" s="286"/>
      <c r="G52" s="286"/>
      <c r="H52" s="55"/>
      <c r="I52" s="287" t="s">
        <v>50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8" t="s">
        <v>51</v>
      </c>
      <c r="AH52" s="286"/>
      <c r="AI52" s="286"/>
      <c r="AJ52" s="286"/>
      <c r="AK52" s="286"/>
      <c r="AL52" s="286"/>
      <c r="AM52" s="286"/>
      <c r="AN52" s="287" t="s">
        <v>52</v>
      </c>
      <c r="AO52" s="286"/>
      <c r="AP52" s="286"/>
      <c r="AQ52" s="56" t="s">
        <v>53</v>
      </c>
      <c r="AR52" s="31"/>
      <c r="AS52" s="57" t="s">
        <v>54</v>
      </c>
      <c r="AT52" s="58" t="s">
        <v>55</v>
      </c>
      <c r="AU52" s="58" t="s">
        <v>56</v>
      </c>
      <c r="AV52" s="58" t="s">
        <v>57</v>
      </c>
      <c r="AW52" s="58" t="s">
        <v>58</v>
      </c>
      <c r="AX52" s="58" t="s">
        <v>59</v>
      </c>
      <c r="AY52" s="58" t="s">
        <v>60</v>
      </c>
      <c r="AZ52" s="58" t="s">
        <v>61</v>
      </c>
      <c r="BA52" s="58" t="s">
        <v>62</v>
      </c>
      <c r="BB52" s="58" t="s">
        <v>63</v>
      </c>
      <c r="BC52" s="58" t="s">
        <v>64</v>
      </c>
      <c r="BD52" s="59" t="s">
        <v>65</v>
      </c>
      <c r="BE52" s="30"/>
    </row>
    <row r="53" spans="1:57" s="34" customFormat="1" ht="10.9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0"/>
    </row>
    <row r="54" spans="2:90" s="63" customFormat="1" ht="32.45" customHeight="1">
      <c r="B54" s="64"/>
      <c r="C54" s="65" t="s">
        <v>66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82">
        <f>ROUND(AG55,2)</f>
        <v>0</v>
      </c>
      <c r="AH54" s="282"/>
      <c r="AI54" s="282"/>
      <c r="AJ54" s="282"/>
      <c r="AK54" s="282"/>
      <c r="AL54" s="282"/>
      <c r="AM54" s="282"/>
      <c r="AN54" s="283">
        <f>SUM(AG54,AT54)</f>
        <v>0</v>
      </c>
      <c r="AO54" s="283"/>
      <c r="AP54" s="283"/>
      <c r="AQ54" s="67" t="s">
        <v>3</v>
      </c>
      <c r="AR54" s="64"/>
      <c r="AS54" s="68">
        <f>ROUND(AS55,2)</f>
        <v>0</v>
      </c>
      <c r="AT54" s="69">
        <f>ROUND(SUM(AV54:AW54),2)</f>
        <v>0</v>
      </c>
      <c r="AU54" s="70">
        <f>ROUND(AU55,5)</f>
        <v>0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ROUND(AZ55,2)</f>
        <v>0</v>
      </c>
      <c r="BA54" s="69">
        <f>ROUND(BA55,2)</f>
        <v>0</v>
      </c>
      <c r="BB54" s="69">
        <f>ROUND(BB55,2)</f>
        <v>0</v>
      </c>
      <c r="BC54" s="69">
        <f>ROUND(BC55,2)</f>
        <v>0</v>
      </c>
      <c r="BD54" s="71">
        <f>ROUND(BD55,2)</f>
        <v>0</v>
      </c>
      <c r="BS54" s="72" t="s">
        <v>67</v>
      </c>
      <c r="BT54" s="72" t="s">
        <v>68</v>
      </c>
      <c r="BV54" s="72" t="s">
        <v>69</v>
      </c>
      <c r="BW54" s="72" t="s">
        <v>5</v>
      </c>
      <c r="BX54" s="72" t="s">
        <v>70</v>
      </c>
      <c r="CL54" s="72" t="s">
        <v>3</v>
      </c>
    </row>
    <row r="55" spans="1:90" s="82" customFormat="1" ht="37.5" customHeight="1">
      <c r="A55" s="73" t="s">
        <v>71</v>
      </c>
      <c r="B55" s="74"/>
      <c r="C55" s="75"/>
      <c r="D55" s="281" t="s">
        <v>15</v>
      </c>
      <c r="E55" s="281"/>
      <c r="F55" s="281"/>
      <c r="G55" s="281"/>
      <c r="H55" s="281"/>
      <c r="I55" s="76"/>
      <c r="J55" s="281" t="s">
        <v>18</v>
      </c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79">
        <f>'213224H - Fotovoltaická v...'!J28</f>
        <v>0</v>
      </c>
      <c r="AH55" s="280"/>
      <c r="AI55" s="280"/>
      <c r="AJ55" s="280"/>
      <c r="AK55" s="280"/>
      <c r="AL55" s="280"/>
      <c r="AM55" s="280"/>
      <c r="AN55" s="279">
        <f>SUM(AG55,AT55)</f>
        <v>0</v>
      </c>
      <c r="AO55" s="280"/>
      <c r="AP55" s="280"/>
      <c r="AQ55" s="77" t="s">
        <v>72</v>
      </c>
      <c r="AR55" s="74"/>
      <c r="AS55" s="78">
        <v>0</v>
      </c>
      <c r="AT55" s="79">
        <f>ROUND(SUM(AV55:AW55),2)</f>
        <v>0</v>
      </c>
      <c r="AU55" s="80">
        <f>'213224H - Fotovoltaická v...'!P87</f>
        <v>0</v>
      </c>
      <c r="AV55" s="79">
        <f>'213224H - Fotovoltaická v...'!J31</f>
        <v>0</v>
      </c>
      <c r="AW55" s="79">
        <f>'213224H - Fotovoltaická v...'!J32</f>
        <v>0</v>
      </c>
      <c r="AX55" s="79">
        <f>'213224H - Fotovoltaická v...'!J33</f>
        <v>0</v>
      </c>
      <c r="AY55" s="79">
        <f>'213224H - Fotovoltaická v...'!J34</f>
        <v>0</v>
      </c>
      <c r="AZ55" s="79">
        <f>'213224H - Fotovoltaická v...'!F31</f>
        <v>0</v>
      </c>
      <c r="BA55" s="79">
        <f>'213224H - Fotovoltaická v...'!F32</f>
        <v>0</v>
      </c>
      <c r="BB55" s="79">
        <f>'213224H - Fotovoltaická v...'!F33</f>
        <v>0</v>
      </c>
      <c r="BC55" s="79">
        <f>'213224H - Fotovoltaická v...'!F34</f>
        <v>0</v>
      </c>
      <c r="BD55" s="81">
        <f>'213224H - Fotovoltaická v...'!F35</f>
        <v>0</v>
      </c>
      <c r="BT55" s="83" t="s">
        <v>73</v>
      </c>
      <c r="BU55" s="83" t="s">
        <v>74</v>
      </c>
      <c r="BV55" s="83" t="s">
        <v>69</v>
      </c>
      <c r="BW55" s="83" t="s">
        <v>5</v>
      </c>
      <c r="BX55" s="83" t="s">
        <v>70</v>
      </c>
      <c r="CL55" s="83" t="s">
        <v>3</v>
      </c>
    </row>
    <row r="56" spans="1:57" s="34" customFormat="1" ht="30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1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s="34" customFormat="1" ht="6.95" customHeight="1">
      <c r="A57" s="3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1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</sheetData>
  <sheetProtection password="89EC" sheet="1" formatCells="0" formatColumns="0" formatRows="0" insertColumns="0" insertRows="0" insertHyperlinks="0" deleteColumns="0" deleteRows="0" sort="0" autoFilter="0" pivotTables="0"/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55" location="'213224H - Fotovoltaická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9"/>
  <sheetViews>
    <sheetView showGridLines="0" workbookViewId="0" topLeftCell="A255">
      <selection activeCell="F227" sqref="F227"/>
    </sheetView>
  </sheetViews>
  <sheetFormatPr defaultColWidth="9.140625" defaultRowHeight="12"/>
  <cols>
    <col min="1" max="1" width="8.28125" style="17" customWidth="1"/>
    <col min="2" max="2" width="1.1484375" style="17" customWidth="1"/>
    <col min="3" max="3" width="4.140625" style="17" customWidth="1"/>
    <col min="4" max="4" width="4.28125" style="17" customWidth="1"/>
    <col min="5" max="5" width="17.140625" style="17" customWidth="1"/>
    <col min="6" max="6" width="100.8515625" style="17" customWidth="1"/>
    <col min="7" max="7" width="7.421875" style="17" customWidth="1"/>
    <col min="8" max="8" width="14.00390625" style="17" customWidth="1"/>
    <col min="9" max="9" width="15.8515625" style="17" customWidth="1"/>
    <col min="10" max="11" width="22.28125" style="17" customWidth="1"/>
    <col min="12" max="12" width="9.28125" style="17" customWidth="1"/>
    <col min="13" max="13" width="10.8515625" style="17" hidden="1" customWidth="1"/>
    <col min="14" max="14" width="9.28125" style="17" hidden="1" customWidth="1"/>
    <col min="15" max="20" width="14.140625" style="17" hidden="1" customWidth="1"/>
    <col min="21" max="21" width="16.28125" style="17" hidden="1" customWidth="1"/>
    <col min="22" max="22" width="12.28125" style="17" customWidth="1"/>
    <col min="23" max="23" width="16.28125" style="17" customWidth="1"/>
    <col min="24" max="24" width="12.28125" style="17" customWidth="1"/>
    <col min="25" max="25" width="15.00390625" style="17" customWidth="1"/>
    <col min="26" max="26" width="11.00390625" style="17" customWidth="1"/>
    <col min="27" max="27" width="15.00390625" style="17" customWidth="1"/>
    <col min="28" max="28" width="16.28125" style="17" customWidth="1"/>
    <col min="29" max="29" width="11.00390625" style="17" customWidth="1"/>
    <col min="30" max="30" width="15.00390625" style="17" customWidth="1"/>
    <col min="31" max="31" width="16.28125" style="17" customWidth="1"/>
    <col min="32" max="43" width="9.140625" style="17" customWidth="1"/>
    <col min="44" max="65" width="9.28125" style="17" hidden="1" customWidth="1"/>
    <col min="66" max="16384" width="9.140625" style="17" customWidth="1"/>
  </cols>
  <sheetData>
    <row r="1" ht="12"/>
    <row r="2" spans="12:46" ht="36.95" customHeight="1">
      <c r="L2" s="284" t="s">
        <v>6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8" t="s">
        <v>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2:46" ht="24.95" customHeight="1">
      <c r="B4" s="21"/>
      <c r="D4" s="22" t="s">
        <v>76</v>
      </c>
      <c r="L4" s="21"/>
      <c r="M4" s="84" t="s">
        <v>11</v>
      </c>
      <c r="AT4" s="18" t="s">
        <v>4</v>
      </c>
    </row>
    <row r="5" spans="2:12" ht="6.95" customHeight="1">
      <c r="B5" s="21"/>
      <c r="L5" s="21"/>
    </row>
    <row r="6" spans="1:31" s="34" customFormat="1" ht="12" customHeight="1">
      <c r="A6" s="30"/>
      <c r="B6" s="31"/>
      <c r="C6" s="30"/>
      <c r="D6" s="27" t="s">
        <v>17</v>
      </c>
      <c r="E6" s="30"/>
      <c r="F6" s="30"/>
      <c r="G6" s="30"/>
      <c r="H6" s="30"/>
      <c r="I6" s="30"/>
      <c r="J6" s="30"/>
      <c r="K6" s="30"/>
      <c r="L6" s="85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34" customFormat="1" ht="16.5" customHeight="1">
      <c r="A7" s="30"/>
      <c r="B7" s="31"/>
      <c r="C7" s="30"/>
      <c r="D7" s="30"/>
      <c r="E7" s="289" t="s">
        <v>18</v>
      </c>
      <c r="F7" s="302"/>
      <c r="G7" s="302"/>
      <c r="H7" s="302"/>
      <c r="I7" s="30"/>
      <c r="J7" s="30"/>
      <c r="K7" s="30"/>
      <c r="L7" s="85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s="34" customFormat="1" ht="12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85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4" customFormat="1" ht="12" customHeight="1">
      <c r="A9" s="30"/>
      <c r="B9" s="31"/>
      <c r="C9" s="30"/>
      <c r="D9" s="27" t="s">
        <v>19</v>
      </c>
      <c r="E9" s="30"/>
      <c r="F9" s="28" t="s">
        <v>3</v>
      </c>
      <c r="G9" s="30"/>
      <c r="H9" s="30"/>
      <c r="I9" s="27" t="s">
        <v>20</v>
      </c>
      <c r="J9" s="28" t="s">
        <v>3</v>
      </c>
      <c r="K9" s="30"/>
      <c r="L9" s="8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4" customFormat="1" ht="12" customHeight="1">
      <c r="A10" s="30"/>
      <c r="B10" s="31"/>
      <c r="C10" s="30"/>
      <c r="D10" s="27" t="s">
        <v>21</v>
      </c>
      <c r="E10" s="30"/>
      <c r="F10" s="28" t="s">
        <v>22</v>
      </c>
      <c r="G10" s="30"/>
      <c r="H10" s="30"/>
      <c r="I10" s="27" t="s">
        <v>23</v>
      </c>
      <c r="J10" s="181" t="str">
        <f>'Rekapitulace stavby'!AN8</f>
        <v>Vyplň údaj</v>
      </c>
      <c r="K10" s="30"/>
      <c r="L10" s="8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4" customFormat="1" ht="10.9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8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4" customFormat="1" ht="12" customHeight="1">
      <c r="A12" s="30"/>
      <c r="B12" s="31"/>
      <c r="C12" s="30"/>
      <c r="D12" s="27" t="s">
        <v>24</v>
      </c>
      <c r="E12" s="30"/>
      <c r="F12" s="30"/>
      <c r="G12" s="30"/>
      <c r="H12" s="30"/>
      <c r="I12" s="27" t="s">
        <v>25</v>
      </c>
      <c r="J12" s="28" t="str">
        <f>IF('Rekapitulace stavby'!AN10="","",'Rekapitulace stavby'!AN10)</f>
        <v/>
      </c>
      <c r="K12" s="30"/>
      <c r="L12" s="8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4" customFormat="1" ht="18" customHeight="1">
      <c r="A13" s="30"/>
      <c r="B13" s="31"/>
      <c r="C13" s="30"/>
      <c r="D13" s="30"/>
      <c r="E13" s="28" t="str">
        <f>IF('Rekapitulace stavby'!E11="","",'Rekapitulace stavby'!E11)</f>
        <v xml:space="preserve"> </v>
      </c>
      <c r="F13" s="30"/>
      <c r="G13" s="30"/>
      <c r="H13" s="30"/>
      <c r="I13" s="27" t="s">
        <v>26</v>
      </c>
      <c r="J13" s="28" t="str">
        <f>IF('Rekapitulace stavby'!AN11="","",'Rekapitulace stavby'!AN11)</f>
        <v/>
      </c>
      <c r="K13" s="30"/>
      <c r="L13" s="8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4" customFormat="1" ht="6.95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8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4" customFormat="1" ht="12" customHeight="1">
      <c r="A15" s="30"/>
      <c r="B15" s="31"/>
      <c r="C15" s="30"/>
      <c r="D15" s="27" t="s">
        <v>27</v>
      </c>
      <c r="E15" s="30"/>
      <c r="F15" s="30"/>
      <c r="G15" s="30"/>
      <c r="H15" s="30"/>
      <c r="I15" s="27" t="s">
        <v>25</v>
      </c>
      <c r="J15" s="2" t="str">
        <f>'Rekapitulace stavby'!AN13</f>
        <v>Vyplň údaj</v>
      </c>
      <c r="K15" s="30"/>
      <c r="L15" s="8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4" customFormat="1" ht="18" customHeight="1">
      <c r="A16" s="30"/>
      <c r="B16" s="31"/>
      <c r="C16" s="30"/>
      <c r="D16" s="30"/>
      <c r="E16" s="303" t="str">
        <f>'Rekapitulace stavby'!E14</f>
        <v>Vyplň údaj</v>
      </c>
      <c r="F16" s="304"/>
      <c r="G16" s="304"/>
      <c r="H16" s="304"/>
      <c r="I16" s="27" t="s">
        <v>26</v>
      </c>
      <c r="J16" s="2" t="str">
        <f>'Rekapitulace stavby'!AN14</f>
        <v>Vyplň údaj</v>
      </c>
      <c r="K16" s="30"/>
      <c r="L16" s="8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4" customFormat="1" ht="6.95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8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4" customFormat="1" ht="12" customHeight="1">
      <c r="A18" s="30"/>
      <c r="B18" s="31"/>
      <c r="C18" s="30"/>
      <c r="D18" s="27" t="s">
        <v>29</v>
      </c>
      <c r="E18" s="30"/>
      <c r="F18" s="30"/>
      <c r="G18" s="30"/>
      <c r="H18" s="30"/>
      <c r="I18" s="27" t="s">
        <v>25</v>
      </c>
      <c r="J18" s="28" t="str">
        <f>IF('Rekapitulace stavby'!AN16="","",'Rekapitulace stavby'!AN16)</f>
        <v/>
      </c>
      <c r="K18" s="30"/>
      <c r="L18" s="8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4" customFormat="1" ht="18" customHeight="1">
      <c r="A19" s="30"/>
      <c r="B19" s="31"/>
      <c r="C19" s="30"/>
      <c r="D19" s="30"/>
      <c r="E19" s="28" t="str">
        <f>IF('Rekapitulace stavby'!E17="","",'Rekapitulace stavby'!E17)</f>
        <v xml:space="preserve"> </v>
      </c>
      <c r="F19" s="30"/>
      <c r="G19" s="30"/>
      <c r="H19" s="30"/>
      <c r="I19" s="27" t="s">
        <v>26</v>
      </c>
      <c r="J19" s="28" t="str">
        <f>IF('Rekapitulace stavby'!AN17="","",'Rekapitulace stavby'!AN17)</f>
        <v/>
      </c>
      <c r="K19" s="30"/>
      <c r="L19" s="8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4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8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4" customFormat="1" ht="12" customHeight="1">
      <c r="A21" s="30"/>
      <c r="B21" s="31"/>
      <c r="C21" s="30"/>
      <c r="D21" s="27" t="s">
        <v>31</v>
      </c>
      <c r="E21" s="30"/>
      <c r="F21" s="30"/>
      <c r="G21" s="30"/>
      <c r="H21" s="30"/>
      <c r="I21" s="27" t="s">
        <v>25</v>
      </c>
      <c r="J21" s="28" t="str">
        <f>IF('Rekapitulace stavby'!AN19="","",'Rekapitulace stavby'!AN19)</f>
        <v/>
      </c>
      <c r="K21" s="30"/>
      <c r="L21" s="8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4" customFormat="1" ht="18" customHeight="1">
      <c r="A22" s="30"/>
      <c r="B22" s="31"/>
      <c r="C22" s="30"/>
      <c r="D22" s="30"/>
      <c r="E22" s="28" t="str">
        <f>IF('Rekapitulace stavby'!E20="","",'Rekapitulace stavby'!E20)</f>
        <v xml:space="preserve"> </v>
      </c>
      <c r="F22" s="30"/>
      <c r="G22" s="30"/>
      <c r="H22" s="30"/>
      <c r="I22" s="27" t="s">
        <v>26</v>
      </c>
      <c r="J22" s="28" t="str">
        <f>IF('Rekapitulace stavby'!AN20="","",'Rekapitulace stavby'!AN20)</f>
        <v/>
      </c>
      <c r="K22" s="30"/>
      <c r="L22" s="8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4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8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4" customFormat="1" ht="12" customHeight="1">
      <c r="A24" s="30"/>
      <c r="B24" s="31"/>
      <c r="C24" s="30"/>
      <c r="D24" s="27" t="s">
        <v>32</v>
      </c>
      <c r="E24" s="30"/>
      <c r="F24" s="30"/>
      <c r="G24" s="30"/>
      <c r="H24" s="30"/>
      <c r="I24" s="30"/>
      <c r="J24" s="30"/>
      <c r="K24" s="30"/>
      <c r="L24" s="8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90" customFormat="1" ht="47.25" customHeight="1">
      <c r="A25" s="87"/>
      <c r="B25" s="88"/>
      <c r="C25" s="87"/>
      <c r="D25" s="87"/>
      <c r="E25" s="275" t="s">
        <v>33</v>
      </c>
      <c r="F25" s="275"/>
      <c r="G25" s="275"/>
      <c r="H25" s="275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34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8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4" customFormat="1" ht="6.95" customHeight="1">
      <c r="A27" s="30"/>
      <c r="B27" s="31"/>
      <c r="C27" s="30"/>
      <c r="D27" s="61"/>
      <c r="E27" s="61"/>
      <c r="F27" s="61"/>
      <c r="G27" s="61"/>
      <c r="H27" s="61"/>
      <c r="I27" s="61"/>
      <c r="J27" s="61"/>
      <c r="K27" s="61"/>
      <c r="L27" s="8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4" customFormat="1" ht="25.35" customHeight="1">
      <c r="A28" s="30"/>
      <c r="B28" s="31"/>
      <c r="C28" s="30"/>
      <c r="D28" s="91" t="s">
        <v>34</v>
      </c>
      <c r="E28" s="30"/>
      <c r="F28" s="30"/>
      <c r="G28" s="30"/>
      <c r="H28" s="30"/>
      <c r="I28" s="30"/>
      <c r="J28" s="92">
        <f>ROUND(J87,2)</f>
        <v>0</v>
      </c>
      <c r="K28" s="30"/>
      <c r="L28" s="8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4" customFormat="1" ht="6.95" customHeight="1">
      <c r="A29" s="30"/>
      <c r="B29" s="31"/>
      <c r="C29" s="30"/>
      <c r="D29" s="61"/>
      <c r="E29" s="61"/>
      <c r="F29" s="61"/>
      <c r="G29" s="61"/>
      <c r="H29" s="61"/>
      <c r="I29" s="61"/>
      <c r="J29" s="61"/>
      <c r="K29" s="61"/>
      <c r="L29" s="8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4" customFormat="1" ht="14.45" customHeight="1">
      <c r="A30" s="30"/>
      <c r="B30" s="31"/>
      <c r="C30" s="30"/>
      <c r="D30" s="30"/>
      <c r="E30" s="30"/>
      <c r="F30" s="93" t="s">
        <v>36</v>
      </c>
      <c r="G30" s="30"/>
      <c r="H30" s="30"/>
      <c r="I30" s="93" t="s">
        <v>35</v>
      </c>
      <c r="J30" s="93" t="s">
        <v>37</v>
      </c>
      <c r="K30" s="30"/>
      <c r="L30" s="8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4" customFormat="1" ht="14.45" customHeight="1">
      <c r="A31" s="30"/>
      <c r="B31" s="31"/>
      <c r="C31" s="30"/>
      <c r="D31" s="94" t="s">
        <v>38</v>
      </c>
      <c r="E31" s="27" t="s">
        <v>39</v>
      </c>
      <c r="F31" s="95">
        <f>ROUND((SUM(BE87:BE258)),2)</f>
        <v>0</v>
      </c>
      <c r="G31" s="30"/>
      <c r="H31" s="30"/>
      <c r="I31" s="96">
        <v>0.21</v>
      </c>
      <c r="J31" s="95">
        <f>ROUND(((SUM(BE87:BE258))*I31),2)</f>
        <v>0</v>
      </c>
      <c r="K31" s="30"/>
      <c r="L31" s="8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4" customFormat="1" ht="14.45" customHeight="1">
      <c r="A32" s="30"/>
      <c r="B32" s="31"/>
      <c r="C32" s="30"/>
      <c r="D32" s="30"/>
      <c r="E32" s="27" t="s">
        <v>40</v>
      </c>
      <c r="F32" s="95">
        <f>ROUND((SUM(BF87:BF258)),2)</f>
        <v>0</v>
      </c>
      <c r="G32" s="30"/>
      <c r="H32" s="30"/>
      <c r="I32" s="96">
        <v>0.12</v>
      </c>
      <c r="J32" s="95">
        <f>ROUND(((SUM(BF87:BF258))*I32),2)</f>
        <v>0</v>
      </c>
      <c r="K32" s="30"/>
      <c r="L32" s="8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4" customFormat="1" ht="14.45" customHeight="1" hidden="1">
      <c r="A33" s="30"/>
      <c r="B33" s="31"/>
      <c r="C33" s="30"/>
      <c r="D33" s="30"/>
      <c r="E33" s="27" t="s">
        <v>41</v>
      </c>
      <c r="F33" s="95">
        <f>ROUND((SUM(BG87:BG258)),2)</f>
        <v>0</v>
      </c>
      <c r="G33" s="30"/>
      <c r="H33" s="30"/>
      <c r="I33" s="96">
        <v>0.21</v>
      </c>
      <c r="J33" s="95">
        <f>0</f>
        <v>0</v>
      </c>
      <c r="K33" s="30"/>
      <c r="L33" s="8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4" customFormat="1" ht="14.45" customHeight="1" hidden="1">
      <c r="A34" s="30"/>
      <c r="B34" s="31"/>
      <c r="C34" s="30"/>
      <c r="D34" s="30"/>
      <c r="E34" s="27" t="s">
        <v>42</v>
      </c>
      <c r="F34" s="95">
        <f>ROUND((SUM(BH87:BH258)),2)</f>
        <v>0</v>
      </c>
      <c r="G34" s="30"/>
      <c r="H34" s="30"/>
      <c r="I34" s="96">
        <v>0.12</v>
      </c>
      <c r="J34" s="95">
        <f>0</f>
        <v>0</v>
      </c>
      <c r="K34" s="30"/>
      <c r="L34" s="8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4" customFormat="1" ht="14.45" customHeight="1" hidden="1">
      <c r="A35" s="30"/>
      <c r="B35" s="31"/>
      <c r="C35" s="30"/>
      <c r="D35" s="30"/>
      <c r="E35" s="27" t="s">
        <v>43</v>
      </c>
      <c r="F35" s="95">
        <f>ROUND((SUM(BI87:BI258)),2)</f>
        <v>0</v>
      </c>
      <c r="G35" s="30"/>
      <c r="H35" s="30"/>
      <c r="I35" s="96">
        <v>0</v>
      </c>
      <c r="J35" s="95">
        <f>0</f>
        <v>0</v>
      </c>
      <c r="K35" s="30"/>
      <c r="L35" s="8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4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8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4" customFormat="1" ht="25.35" customHeight="1">
      <c r="A37" s="30"/>
      <c r="B37" s="31"/>
      <c r="C37" s="97"/>
      <c r="D37" s="98" t="s">
        <v>44</v>
      </c>
      <c r="E37" s="55"/>
      <c r="F37" s="55"/>
      <c r="G37" s="99" t="s">
        <v>45</v>
      </c>
      <c r="H37" s="100" t="s">
        <v>46</v>
      </c>
      <c r="I37" s="55"/>
      <c r="J37" s="101">
        <f>SUM(J28:J35)</f>
        <v>0</v>
      </c>
      <c r="K37" s="102"/>
      <c r="L37" s="8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4" customFormat="1" ht="14.45" customHeight="1">
      <c r="A38" s="30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8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42" spans="1:31" s="34" customFormat="1" ht="6.95" customHeight="1">
      <c r="A42" s="30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8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4" customFormat="1" ht="24.95" customHeight="1">
      <c r="A43" s="30"/>
      <c r="B43" s="31"/>
      <c r="C43" s="22" t="s">
        <v>77</v>
      </c>
      <c r="D43" s="30"/>
      <c r="E43" s="30"/>
      <c r="F43" s="30"/>
      <c r="G43" s="30"/>
      <c r="H43" s="30"/>
      <c r="I43" s="30"/>
      <c r="J43" s="30"/>
      <c r="K43" s="30"/>
      <c r="L43" s="8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4" customFormat="1" ht="6.9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8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34" customFormat="1" ht="12" customHeight="1">
      <c r="A45" s="30"/>
      <c r="B45" s="31"/>
      <c r="C45" s="27" t="s">
        <v>17</v>
      </c>
      <c r="D45" s="30"/>
      <c r="E45" s="30"/>
      <c r="F45" s="30"/>
      <c r="G45" s="30"/>
      <c r="H45" s="30"/>
      <c r="I45" s="30"/>
      <c r="J45" s="30"/>
      <c r="K45" s="30"/>
      <c r="L45" s="85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34" customFormat="1" ht="16.5" customHeight="1">
      <c r="A46" s="30"/>
      <c r="B46" s="31"/>
      <c r="C46" s="30"/>
      <c r="D46" s="30"/>
      <c r="E46" s="289" t="str">
        <f>E7</f>
        <v>Fotovoltaická výrobna o výkonu 99 kWp, v k.ú. Žilina u Nového Jičína na p.č. 1599/4</v>
      </c>
      <c r="F46" s="302"/>
      <c r="G46" s="302"/>
      <c r="H46" s="302"/>
      <c r="I46" s="30"/>
      <c r="J46" s="30"/>
      <c r="K46" s="30"/>
      <c r="L46" s="8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34" customFormat="1" ht="6.95" customHeight="1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8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34" customFormat="1" ht="12" customHeight="1">
      <c r="A48" s="30"/>
      <c r="B48" s="31"/>
      <c r="C48" s="27" t="s">
        <v>21</v>
      </c>
      <c r="D48" s="30"/>
      <c r="E48" s="30"/>
      <c r="F48" s="28" t="str">
        <f>F10</f>
        <v xml:space="preserve"> </v>
      </c>
      <c r="G48" s="30"/>
      <c r="H48" s="30"/>
      <c r="I48" s="27" t="s">
        <v>23</v>
      </c>
      <c r="J48" s="86" t="str">
        <f>IF(J10="","",J10)</f>
        <v>Vyplň údaj</v>
      </c>
      <c r="K48" s="30"/>
      <c r="L48" s="8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34" customFormat="1" ht="6.95" customHeight="1">
      <c r="A49" s="30"/>
      <c r="B49" s="31"/>
      <c r="C49" s="30"/>
      <c r="D49" s="30"/>
      <c r="E49" s="30"/>
      <c r="F49" s="30"/>
      <c r="G49" s="30"/>
      <c r="H49" s="30"/>
      <c r="I49" s="30"/>
      <c r="J49" s="30"/>
      <c r="K49" s="30"/>
      <c r="L49" s="8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34" customFormat="1" ht="15.2" customHeight="1">
      <c r="A50" s="30"/>
      <c r="B50" s="31"/>
      <c r="C50" s="27" t="s">
        <v>24</v>
      </c>
      <c r="D50" s="30"/>
      <c r="E50" s="30"/>
      <c r="F50" s="28" t="str">
        <f>E13</f>
        <v xml:space="preserve"> </v>
      </c>
      <c r="G50" s="30"/>
      <c r="H50" s="30"/>
      <c r="I50" s="27" t="s">
        <v>29</v>
      </c>
      <c r="J50" s="103" t="str">
        <f>E19</f>
        <v xml:space="preserve"> </v>
      </c>
      <c r="K50" s="30"/>
      <c r="L50" s="8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34" customFormat="1" ht="15.2" customHeight="1">
      <c r="A51" s="30"/>
      <c r="B51" s="31"/>
      <c r="C51" s="27" t="s">
        <v>27</v>
      </c>
      <c r="D51" s="30"/>
      <c r="E51" s="30"/>
      <c r="F51" s="28" t="str">
        <f>IF(E16="","",E16)</f>
        <v>Vyplň údaj</v>
      </c>
      <c r="G51" s="30"/>
      <c r="H51" s="30"/>
      <c r="I51" s="27" t="s">
        <v>31</v>
      </c>
      <c r="J51" s="103" t="str">
        <f>E22</f>
        <v xml:space="preserve"> </v>
      </c>
      <c r="K51" s="30"/>
      <c r="L51" s="8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34" customFormat="1" ht="10.35" customHeight="1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8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34" customFormat="1" ht="29.25" customHeight="1">
      <c r="A53" s="30"/>
      <c r="B53" s="31"/>
      <c r="C53" s="104" t="s">
        <v>78</v>
      </c>
      <c r="D53" s="97"/>
      <c r="E53" s="97"/>
      <c r="F53" s="97"/>
      <c r="G53" s="97"/>
      <c r="H53" s="97"/>
      <c r="I53" s="97"/>
      <c r="J53" s="105" t="s">
        <v>79</v>
      </c>
      <c r="K53" s="97"/>
      <c r="L53" s="8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34" customFormat="1" ht="10.35" customHeight="1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8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47" s="34" customFormat="1" ht="22.9" customHeight="1">
      <c r="A55" s="30"/>
      <c r="B55" s="31"/>
      <c r="C55" s="106" t="s">
        <v>66</v>
      </c>
      <c r="D55" s="30"/>
      <c r="E55" s="30"/>
      <c r="F55" s="30"/>
      <c r="G55" s="30"/>
      <c r="H55" s="30"/>
      <c r="I55" s="30"/>
      <c r="J55" s="92">
        <f>J87</f>
        <v>0</v>
      </c>
      <c r="K55" s="30"/>
      <c r="L55" s="8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U55" s="18" t="s">
        <v>80</v>
      </c>
    </row>
    <row r="56" spans="2:12" s="107" customFormat="1" ht="24.95" customHeight="1">
      <c r="B56" s="108"/>
      <c r="D56" s="109" t="s">
        <v>81</v>
      </c>
      <c r="E56" s="110"/>
      <c r="F56" s="110"/>
      <c r="G56" s="110"/>
      <c r="H56" s="110"/>
      <c r="I56" s="110"/>
      <c r="J56" s="111">
        <f>J88</f>
        <v>0</v>
      </c>
      <c r="L56" s="108"/>
    </row>
    <row r="57" spans="2:12" s="112" customFormat="1" ht="19.9" customHeight="1">
      <c r="B57" s="113"/>
      <c r="D57" s="114" t="s">
        <v>82</v>
      </c>
      <c r="E57" s="115"/>
      <c r="F57" s="115"/>
      <c r="G57" s="115"/>
      <c r="H57" s="115"/>
      <c r="I57" s="115"/>
      <c r="J57" s="116">
        <f>J89</f>
        <v>0</v>
      </c>
      <c r="L57" s="113"/>
    </row>
    <row r="58" spans="2:12" s="107" customFormat="1" ht="24.95" customHeight="1">
      <c r="B58" s="108"/>
      <c r="D58" s="109" t="s">
        <v>83</v>
      </c>
      <c r="E58" s="110"/>
      <c r="F58" s="110"/>
      <c r="G58" s="110"/>
      <c r="H58" s="110"/>
      <c r="I58" s="110"/>
      <c r="J58" s="111">
        <f>J96</f>
        <v>0</v>
      </c>
      <c r="L58" s="108"/>
    </row>
    <row r="59" spans="2:12" s="112" customFormat="1" ht="19.9" customHeight="1">
      <c r="B59" s="113"/>
      <c r="D59" s="114" t="s">
        <v>84</v>
      </c>
      <c r="E59" s="115"/>
      <c r="F59" s="115"/>
      <c r="G59" s="115"/>
      <c r="H59" s="115"/>
      <c r="I59" s="115"/>
      <c r="J59" s="116">
        <f>J97</f>
        <v>0</v>
      </c>
      <c r="L59" s="113"/>
    </row>
    <row r="60" spans="2:12" s="107" customFormat="1" ht="24.95" customHeight="1">
      <c r="B60" s="108"/>
      <c r="D60" s="109" t="s">
        <v>85</v>
      </c>
      <c r="E60" s="110"/>
      <c r="F60" s="110"/>
      <c r="G60" s="110"/>
      <c r="H60" s="110"/>
      <c r="I60" s="110"/>
      <c r="J60" s="111">
        <f>J231</f>
        <v>0</v>
      </c>
      <c r="L60" s="108"/>
    </row>
    <row r="61" spans="2:12" s="112" customFormat="1" ht="19.9" customHeight="1">
      <c r="B61" s="113"/>
      <c r="D61" s="114" t="s">
        <v>86</v>
      </c>
      <c r="E61" s="115"/>
      <c r="F61" s="115"/>
      <c r="G61" s="115"/>
      <c r="H61" s="115"/>
      <c r="I61" s="115"/>
      <c r="J61" s="116">
        <f>J232</f>
        <v>0</v>
      </c>
      <c r="L61" s="113"/>
    </row>
    <row r="62" spans="2:12" s="112" customFormat="1" ht="19.9" customHeight="1">
      <c r="B62" s="113"/>
      <c r="D62" s="114" t="s">
        <v>87</v>
      </c>
      <c r="E62" s="115"/>
      <c r="F62" s="115"/>
      <c r="G62" s="115"/>
      <c r="H62" s="115"/>
      <c r="I62" s="115"/>
      <c r="J62" s="116">
        <f>J235</f>
        <v>0</v>
      </c>
      <c r="L62" s="113"/>
    </row>
    <row r="63" spans="2:12" s="112" customFormat="1" ht="19.9" customHeight="1">
      <c r="B63" s="113"/>
      <c r="D63" s="114" t="s">
        <v>88</v>
      </c>
      <c r="E63" s="115"/>
      <c r="F63" s="115"/>
      <c r="G63" s="115"/>
      <c r="H63" s="115"/>
      <c r="I63" s="115"/>
      <c r="J63" s="116">
        <f>J239</f>
        <v>0</v>
      </c>
      <c r="L63" s="113"/>
    </row>
    <row r="64" spans="2:12" s="107" customFormat="1" ht="24.95" customHeight="1">
      <c r="B64" s="108"/>
      <c r="D64" s="109" t="s">
        <v>89</v>
      </c>
      <c r="E64" s="110"/>
      <c r="F64" s="110"/>
      <c r="G64" s="110"/>
      <c r="H64" s="110"/>
      <c r="I64" s="110"/>
      <c r="J64" s="111">
        <f>J244</f>
        <v>0</v>
      </c>
      <c r="L64" s="108"/>
    </row>
    <row r="65" spans="2:12" s="107" customFormat="1" ht="24.95" customHeight="1">
      <c r="B65" s="108"/>
      <c r="D65" s="109" t="s">
        <v>90</v>
      </c>
      <c r="E65" s="110"/>
      <c r="F65" s="110"/>
      <c r="G65" s="110"/>
      <c r="H65" s="110"/>
      <c r="I65" s="110"/>
      <c r="J65" s="111">
        <f>J248</f>
        <v>0</v>
      </c>
      <c r="L65" s="108"/>
    </row>
    <row r="66" spans="2:12" s="112" customFormat="1" ht="19.9" customHeight="1">
      <c r="B66" s="113"/>
      <c r="D66" s="114" t="s">
        <v>91</v>
      </c>
      <c r="E66" s="115"/>
      <c r="F66" s="115"/>
      <c r="G66" s="115"/>
      <c r="H66" s="115"/>
      <c r="I66" s="115"/>
      <c r="J66" s="116">
        <f>J249</f>
        <v>0</v>
      </c>
      <c r="L66" s="113"/>
    </row>
    <row r="67" spans="2:12" s="112" customFormat="1" ht="19.9" customHeight="1">
      <c r="B67" s="113"/>
      <c r="D67" s="114" t="s">
        <v>92</v>
      </c>
      <c r="E67" s="115"/>
      <c r="F67" s="115"/>
      <c r="G67" s="115"/>
      <c r="H67" s="115"/>
      <c r="I67" s="115"/>
      <c r="J67" s="116">
        <f>J253</f>
        <v>0</v>
      </c>
      <c r="L67" s="113"/>
    </row>
    <row r="68" spans="2:12" s="112" customFormat="1" ht="19.9" customHeight="1">
      <c r="B68" s="113"/>
      <c r="D68" s="114" t="s">
        <v>93</v>
      </c>
      <c r="E68" s="115"/>
      <c r="F68" s="115"/>
      <c r="G68" s="115"/>
      <c r="H68" s="115"/>
      <c r="I68" s="115"/>
      <c r="J68" s="116">
        <f>J255</f>
        <v>0</v>
      </c>
      <c r="L68" s="113"/>
    </row>
    <row r="69" spans="2:12" s="112" customFormat="1" ht="19.9" customHeight="1">
      <c r="B69" s="113"/>
      <c r="D69" s="114" t="s">
        <v>94</v>
      </c>
      <c r="E69" s="115"/>
      <c r="F69" s="115"/>
      <c r="G69" s="115"/>
      <c r="H69" s="115"/>
      <c r="I69" s="115"/>
      <c r="J69" s="116">
        <f>J257</f>
        <v>0</v>
      </c>
      <c r="L69" s="113"/>
    </row>
    <row r="70" spans="1:31" s="34" customFormat="1" ht="21.75" customHeight="1">
      <c r="A70" s="30"/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85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34" customFormat="1" ht="6.95" customHeight="1">
      <c r="A71" s="3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85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5" spans="1:31" s="34" customFormat="1" ht="6.95" customHeight="1">
      <c r="A75" s="30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8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34" customFormat="1" ht="24.95" customHeight="1">
      <c r="A76" s="30"/>
      <c r="B76" s="31"/>
      <c r="C76" s="22" t="s">
        <v>95</v>
      </c>
      <c r="D76" s="30"/>
      <c r="E76" s="30"/>
      <c r="F76" s="30"/>
      <c r="G76" s="30"/>
      <c r="H76" s="30"/>
      <c r="I76" s="30"/>
      <c r="J76" s="30"/>
      <c r="K76" s="30"/>
      <c r="L76" s="8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4" customFormat="1" ht="6.95" customHeight="1">
      <c r="A77" s="30"/>
      <c r="B77" s="31"/>
      <c r="C77" s="30"/>
      <c r="D77" s="30"/>
      <c r="E77" s="30"/>
      <c r="F77" s="30"/>
      <c r="G77" s="30"/>
      <c r="H77" s="30"/>
      <c r="I77" s="30"/>
      <c r="J77" s="30"/>
      <c r="K77" s="30"/>
      <c r="L77" s="8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34" customFormat="1" ht="12" customHeight="1">
      <c r="A78" s="30"/>
      <c r="B78" s="31"/>
      <c r="C78" s="27" t="s">
        <v>17</v>
      </c>
      <c r="D78" s="30"/>
      <c r="E78" s="30"/>
      <c r="F78" s="30"/>
      <c r="G78" s="30"/>
      <c r="H78" s="30"/>
      <c r="I78" s="30"/>
      <c r="J78" s="30"/>
      <c r="K78" s="30"/>
      <c r="L78" s="8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34" customFormat="1" ht="16.5" customHeight="1">
      <c r="A79" s="30"/>
      <c r="B79" s="31"/>
      <c r="C79" s="30"/>
      <c r="D79" s="30"/>
      <c r="E79" s="289" t="str">
        <f>E7</f>
        <v>Fotovoltaická výrobna o výkonu 99 kWp, v k.ú. Žilina u Nového Jičína na p.č. 1599/4</v>
      </c>
      <c r="F79" s="302"/>
      <c r="G79" s="302"/>
      <c r="H79" s="302"/>
      <c r="I79" s="30"/>
      <c r="J79" s="30"/>
      <c r="K79" s="30"/>
      <c r="L79" s="8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34" customFormat="1" ht="6.95" customHeight="1">
      <c r="A80" s="30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8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34" customFormat="1" ht="12" customHeight="1">
      <c r="A81" s="30"/>
      <c r="B81" s="31"/>
      <c r="C81" s="27" t="s">
        <v>21</v>
      </c>
      <c r="D81" s="30"/>
      <c r="E81" s="30"/>
      <c r="F81" s="28" t="str">
        <f>F10</f>
        <v xml:space="preserve"> </v>
      </c>
      <c r="G81" s="30"/>
      <c r="H81" s="30"/>
      <c r="I81" s="27" t="s">
        <v>23</v>
      </c>
      <c r="J81" s="86" t="str">
        <f>IF(J10="","",J10)</f>
        <v>Vyplň údaj</v>
      </c>
      <c r="K81" s="30"/>
      <c r="L81" s="8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4" customFormat="1" ht="6.9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8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4" customFormat="1" ht="15.2" customHeight="1">
      <c r="A83" s="30"/>
      <c r="B83" s="31"/>
      <c r="C83" s="27" t="s">
        <v>24</v>
      </c>
      <c r="D83" s="30"/>
      <c r="E83" s="30"/>
      <c r="F83" s="28" t="str">
        <f>E13</f>
        <v xml:space="preserve"> </v>
      </c>
      <c r="G83" s="30"/>
      <c r="H83" s="30"/>
      <c r="I83" s="27" t="s">
        <v>29</v>
      </c>
      <c r="J83" s="103" t="str">
        <f>E19</f>
        <v xml:space="preserve"> </v>
      </c>
      <c r="K83" s="30"/>
      <c r="L83" s="8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4" customFormat="1" ht="15.2" customHeight="1">
      <c r="A84" s="30"/>
      <c r="B84" s="31"/>
      <c r="C84" s="27" t="s">
        <v>27</v>
      </c>
      <c r="D84" s="30"/>
      <c r="E84" s="30"/>
      <c r="F84" s="28" t="str">
        <f>IF(E16="","",E16)</f>
        <v>Vyplň údaj</v>
      </c>
      <c r="G84" s="30"/>
      <c r="H84" s="30"/>
      <c r="I84" s="27" t="s">
        <v>31</v>
      </c>
      <c r="J84" s="103" t="str">
        <f>E22</f>
        <v xml:space="preserve"> </v>
      </c>
      <c r="K84" s="30"/>
      <c r="L84" s="8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4" customFormat="1" ht="10.35" customHeight="1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8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23" customFormat="1" ht="29.25" customHeight="1">
      <c r="A86" s="117"/>
      <c r="B86" s="118"/>
      <c r="C86" s="119" t="s">
        <v>96</v>
      </c>
      <c r="D86" s="120" t="s">
        <v>53</v>
      </c>
      <c r="E86" s="120" t="s">
        <v>49</v>
      </c>
      <c r="F86" s="120" t="s">
        <v>50</v>
      </c>
      <c r="G86" s="120" t="s">
        <v>97</v>
      </c>
      <c r="H86" s="120" t="s">
        <v>98</v>
      </c>
      <c r="I86" s="120" t="s">
        <v>99</v>
      </c>
      <c r="J86" s="120" t="s">
        <v>79</v>
      </c>
      <c r="K86" s="121" t="s">
        <v>100</v>
      </c>
      <c r="L86" s="122"/>
      <c r="M86" s="57" t="s">
        <v>3</v>
      </c>
      <c r="N86" s="58" t="s">
        <v>38</v>
      </c>
      <c r="O86" s="58" t="s">
        <v>101</v>
      </c>
      <c r="P86" s="58" t="s">
        <v>102</v>
      </c>
      <c r="Q86" s="58" t="s">
        <v>103</v>
      </c>
      <c r="R86" s="58" t="s">
        <v>104</v>
      </c>
      <c r="S86" s="58" t="s">
        <v>105</v>
      </c>
      <c r="T86" s="59" t="s">
        <v>106</v>
      </c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63" s="34" customFormat="1" ht="22.9" customHeight="1">
      <c r="A87" s="30"/>
      <c r="B87" s="31"/>
      <c r="C87" s="65" t="s">
        <v>107</v>
      </c>
      <c r="D87" s="30"/>
      <c r="E87" s="30"/>
      <c r="F87" s="30"/>
      <c r="G87" s="30"/>
      <c r="H87" s="30"/>
      <c r="I87" s="30"/>
      <c r="J87" s="124">
        <f>BK87</f>
        <v>0</v>
      </c>
      <c r="K87" s="30"/>
      <c r="L87" s="31"/>
      <c r="M87" s="60"/>
      <c r="N87" s="51"/>
      <c r="O87" s="61"/>
      <c r="P87" s="125">
        <f>P88+P96+P231+P244+P248</f>
        <v>0</v>
      </c>
      <c r="Q87" s="61"/>
      <c r="R87" s="125">
        <f>R88+R96+R231+R244+R248</f>
        <v>5.450392000000001</v>
      </c>
      <c r="S87" s="61"/>
      <c r="T87" s="126">
        <f>T88+T96+T231+T244+T248</f>
        <v>0.498</v>
      </c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T87" s="18" t="s">
        <v>67</v>
      </c>
      <c r="AU87" s="18" t="s">
        <v>80</v>
      </c>
      <c r="BK87" s="127">
        <f>BK88+BK96+BK231+BK244+BK248</f>
        <v>0</v>
      </c>
    </row>
    <row r="88" spans="2:63" s="128" customFormat="1" ht="25.9" customHeight="1">
      <c r="B88" s="129"/>
      <c r="D88" s="130" t="s">
        <v>67</v>
      </c>
      <c r="E88" s="131" t="s">
        <v>108</v>
      </c>
      <c r="F88" s="131" t="s">
        <v>109</v>
      </c>
      <c r="J88" s="132">
        <f>BK88</f>
        <v>0</v>
      </c>
      <c r="L88" s="129"/>
      <c r="M88" s="133"/>
      <c r="N88" s="134"/>
      <c r="O88" s="134"/>
      <c r="P88" s="135">
        <f>P89</f>
        <v>0</v>
      </c>
      <c r="Q88" s="134"/>
      <c r="R88" s="135">
        <f>R89</f>
        <v>0</v>
      </c>
      <c r="S88" s="134"/>
      <c r="T88" s="136">
        <f>T89</f>
        <v>0</v>
      </c>
      <c r="AR88" s="130" t="s">
        <v>73</v>
      </c>
      <c r="AT88" s="137" t="s">
        <v>67</v>
      </c>
      <c r="AU88" s="137" t="s">
        <v>68</v>
      </c>
      <c r="AY88" s="130" t="s">
        <v>110</v>
      </c>
      <c r="BK88" s="138">
        <f>BK89</f>
        <v>0</v>
      </c>
    </row>
    <row r="89" spans="2:63" s="128" customFormat="1" ht="22.9" customHeight="1">
      <c r="B89" s="129"/>
      <c r="D89" s="130" t="s">
        <v>67</v>
      </c>
      <c r="E89" s="139" t="s">
        <v>111</v>
      </c>
      <c r="F89" s="139" t="s">
        <v>112</v>
      </c>
      <c r="J89" s="140">
        <f>BK89</f>
        <v>0</v>
      </c>
      <c r="L89" s="129"/>
      <c r="M89" s="133"/>
      <c r="N89" s="134"/>
      <c r="O89" s="134"/>
      <c r="P89" s="135">
        <f>SUM(P90:P95)</f>
        <v>0</v>
      </c>
      <c r="Q89" s="134"/>
      <c r="R89" s="135">
        <f>SUM(R90:R95)</f>
        <v>0</v>
      </c>
      <c r="S89" s="134"/>
      <c r="T89" s="136">
        <f>SUM(T90:T95)</f>
        <v>0</v>
      </c>
      <c r="AR89" s="130" t="s">
        <v>73</v>
      </c>
      <c r="AT89" s="137" t="s">
        <v>67</v>
      </c>
      <c r="AU89" s="137" t="s">
        <v>73</v>
      </c>
      <c r="AY89" s="130" t="s">
        <v>110</v>
      </c>
      <c r="BK89" s="138">
        <f>SUM(BK90:BK95)</f>
        <v>0</v>
      </c>
    </row>
    <row r="90" spans="1:65" s="34" customFormat="1" ht="24.2" customHeight="1">
      <c r="A90" s="30"/>
      <c r="B90" s="31"/>
      <c r="C90" s="141" t="s">
        <v>73</v>
      </c>
      <c r="D90" s="141" t="s">
        <v>113</v>
      </c>
      <c r="E90" s="142" t="s">
        <v>114</v>
      </c>
      <c r="F90" s="143" t="s">
        <v>115</v>
      </c>
      <c r="G90" s="144" t="s">
        <v>116</v>
      </c>
      <c r="H90" s="145">
        <v>0.15</v>
      </c>
      <c r="I90" s="5"/>
      <c r="J90" s="146">
        <f>ROUND(I90*H90,2)</f>
        <v>0</v>
      </c>
      <c r="K90" s="143" t="s">
        <v>117</v>
      </c>
      <c r="L90" s="31"/>
      <c r="M90" s="147" t="s">
        <v>3</v>
      </c>
      <c r="N90" s="148" t="s">
        <v>39</v>
      </c>
      <c r="O90" s="53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R90" s="151" t="s">
        <v>118</v>
      </c>
      <c r="AT90" s="151" t="s">
        <v>113</v>
      </c>
      <c r="AU90" s="151" t="s">
        <v>75</v>
      </c>
      <c r="AY90" s="18" t="s">
        <v>110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8" t="s">
        <v>73</v>
      </c>
      <c r="BK90" s="152">
        <f>ROUND(I90*H90,2)</f>
        <v>0</v>
      </c>
      <c r="BL90" s="18" t="s">
        <v>118</v>
      </c>
      <c r="BM90" s="151" t="s">
        <v>119</v>
      </c>
    </row>
    <row r="91" spans="1:47" s="34" customFormat="1" ht="12">
      <c r="A91" s="30"/>
      <c r="B91" s="31"/>
      <c r="C91" s="30"/>
      <c r="D91" s="153" t="s">
        <v>120</v>
      </c>
      <c r="E91" s="30"/>
      <c r="F91" s="154" t="s">
        <v>121</v>
      </c>
      <c r="G91" s="30"/>
      <c r="H91" s="30"/>
      <c r="I91" s="6"/>
      <c r="J91" s="30"/>
      <c r="K91" s="30"/>
      <c r="L91" s="31"/>
      <c r="M91" s="155"/>
      <c r="N91" s="156"/>
      <c r="O91" s="53"/>
      <c r="P91" s="53"/>
      <c r="Q91" s="53"/>
      <c r="R91" s="53"/>
      <c r="S91" s="53"/>
      <c r="T91" s="54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T91" s="18" t="s">
        <v>120</v>
      </c>
      <c r="AU91" s="18" t="s">
        <v>75</v>
      </c>
    </row>
    <row r="92" spans="1:65" s="34" customFormat="1" ht="21.75" customHeight="1">
      <c r="A92" s="30"/>
      <c r="B92" s="31"/>
      <c r="C92" s="141" t="s">
        <v>75</v>
      </c>
      <c r="D92" s="141" t="s">
        <v>113</v>
      </c>
      <c r="E92" s="142" t="s">
        <v>122</v>
      </c>
      <c r="F92" s="143" t="s">
        <v>123</v>
      </c>
      <c r="G92" s="144" t="s">
        <v>116</v>
      </c>
      <c r="H92" s="145">
        <v>0.2</v>
      </c>
      <c r="I92" s="5"/>
      <c r="J92" s="146">
        <f>ROUND(I92*H92,2)</f>
        <v>0</v>
      </c>
      <c r="K92" s="143" t="s">
        <v>117</v>
      </c>
      <c r="L92" s="31"/>
      <c r="M92" s="147" t="s">
        <v>3</v>
      </c>
      <c r="N92" s="148" t="s">
        <v>39</v>
      </c>
      <c r="O92" s="53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R92" s="151" t="s">
        <v>118</v>
      </c>
      <c r="AT92" s="151" t="s">
        <v>113</v>
      </c>
      <c r="AU92" s="151" t="s">
        <v>75</v>
      </c>
      <c r="AY92" s="18" t="s">
        <v>110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8" t="s">
        <v>73</v>
      </c>
      <c r="BK92" s="152">
        <f>ROUND(I92*H92,2)</f>
        <v>0</v>
      </c>
      <c r="BL92" s="18" t="s">
        <v>118</v>
      </c>
      <c r="BM92" s="151" t="s">
        <v>124</v>
      </c>
    </row>
    <row r="93" spans="1:47" s="34" customFormat="1" ht="12">
      <c r="A93" s="30"/>
      <c r="B93" s="31"/>
      <c r="C93" s="30"/>
      <c r="D93" s="153" t="s">
        <v>120</v>
      </c>
      <c r="E93" s="30"/>
      <c r="F93" s="154" t="s">
        <v>125</v>
      </c>
      <c r="G93" s="30"/>
      <c r="H93" s="30"/>
      <c r="I93" s="6"/>
      <c r="J93" s="30"/>
      <c r="K93" s="30"/>
      <c r="L93" s="31"/>
      <c r="M93" s="155"/>
      <c r="N93" s="156"/>
      <c r="O93" s="53"/>
      <c r="P93" s="53"/>
      <c r="Q93" s="53"/>
      <c r="R93" s="53"/>
      <c r="S93" s="53"/>
      <c r="T93" s="54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T93" s="18" t="s">
        <v>120</v>
      </c>
      <c r="AU93" s="18" t="s">
        <v>75</v>
      </c>
    </row>
    <row r="94" spans="1:65" s="34" customFormat="1" ht="24.2" customHeight="1">
      <c r="A94" s="30"/>
      <c r="B94" s="31"/>
      <c r="C94" s="141" t="s">
        <v>126</v>
      </c>
      <c r="D94" s="141" t="s">
        <v>113</v>
      </c>
      <c r="E94" s="142" t="s">
        <v>127</v>
      </c>
      <c r="F94" s="143" t="s">
        <v>128</v>
      </c>
      <c r="G94" s="144" t="s">
        <v>116</v>
      </c>
      <c r="H94" s="145">
        <v>0.2</v>
      </c>
      <c r="I94" s="5"/>
      <c r="J94" s="146">
        <f>ROUND(I94*H94,2)</f>
        <v>0</v>
      </c>
      <c r="K94" s="143" t="s">
        <v>117</v>
      </c>
      <c r="L94" s="31"/>
      <c r="M94" s="147" t="s">
        <v>3</v>
      </c>
      <c r="N94" s="148" t="s">
        <v>39</v>
      </c>
      <c r="O94" s="53"/>
      <c r="P94" s="149">
        <f>O94*H94</f>
        <v>0</v>
      </c>
      <c r="Q94" s="149">
        <v>0</v>
      </c>
      <c r="R94" s="149">
        <f>Q94*H94</f>
        <v>0</v>
      </c>
      <c r="S94" s="149">
        <v>0</v>
      </c>
      <c r="T94" s="150">
        <f>S94*H94</f>
        <v>0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R94" s="151" t="s">
        <v>118</v>
      </c>
      <c r="AT94" s="151" t="s">
        <v>113</v>
      </c>
      <c r="AU94" s="151" t="s">
        <v>75</v>
      </c>
      <c r="AY94" s="18" t="s">
        <v>110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8" t="s">
        <v>73</v>
      </c>
      <c r="BK94" s="152">
        <f>ROUND(I94*H94,2)</f>
        <v>0</v>
      </c>
      <c r="BL94" s="18" t="s">
        <v>118</v>
      </c>
      <c r="BM94" s="151" t="s">
        <v>129</v>
      </c>
    </row>
    <row r="95" spans="1:47" s="34" customFormat="1" ht="12">
      <c r="A95" s="30"/>
      <c r="B95" s="31"/>
      <c r="C95" s="30"/>
      <c r="D95" s="153" t="s">
        <v>120</v>
      </c>
      <c r="E95" s="30"/>
      <c r="F95" s="154" t="s">
        <v>130</v>
      </c>
      <c r="G95" s="30"/>
      <c r="H95" s="30"/>
      <c r="I95" s="6"/>
      <c r="J95" s="30"/>
      <c r="K95" s="30"/>
      <c r="L95" s="31"/>
      <c r="M95" s="155"/>
      <c r="N95" s="156"/>
      <c r="O95" s="53"/>
      <c r="P95" s="53"/>
      <c r="Q95" s="53"/>
      <c r="R95" s="53"/>
      <c r="S95" s="53"/>
      <c r="T95" s="54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T95" s="18" t="s">
        <v>120</v>
      </c>
      <c r="AU95" s="18" t="s">
        <v>75</v>
      </c>
    </row>
    <row r="96" spans="2:63" s="128" customFormat="1" ht="25.9" customHeight="1">
      <c r="B96" s="129"/>
      <c r="D96" s="130" t="s">
        <v>67</v>
      </c>
      <c r="E96" s="131" t="s">
        <v>131</v>
      </c>
      <c r="F96" s="131" t="s">
        <v>132</v>
      </c>
      <c r="I96" s="4"/>
      <c r="J96" s="132">
        <f>BK96</f>
        <v>0</v>
      </c>
      <c r="L96" s="129"/>
      <c r="M96" s="133"/>
      <c r="N96" s="134"/>
      <c r="O96" s="134"/>
      <c r="P96" s="135">
        <f>P97</f>
        <v>0</v>
      </c>
      <c r="Q96" s="134"/>
      <c r="R96" s="135">
        <f>R97</f>
        <v>5.448712</v>
      </c>
      <c r="S96" s="134"/>
      <c r="T96" s="136">
        <f>T97</f>
        <v>0</v>
      </c>
      <c r="AR96" s="130" t="s">
        <v>75</v>
      </c>
      <c r="AT96" s="137" t="s">
        <v>67</v>
      </c>
      <c r="AU96" s="137" t="s">
        <v>68</v>
      </c>
      <c r="AY96" s="130" t="s">
        <v>110</v>
      </c>
      <c r="BK96" s="138">
        <f>BK97</f>
        <v>0</v>
      </c>
    </row>
    <row r="97" spans="2:63" s="128" customFormat="1" ht="22.9" customHeight="1">
      <c r="B97" s="129"/>
      <c r="D97" s="130" t="s">
        <v>67</v>
      </c>
      <c r="E97" s="139" t="s">
        <v>133</v>
      </c>
      <c r="F97" s="139" t="s">
        <v>134</v>
      </c>
      <c r="I97" s="4"/>
      <c r="J97" s="140">
        <f>BK97</f>
        <v>0</v>
      </c>
      <c r="L97" s="129"/>
      <c r="M97" s="133"/>
      <c r="N97" s="134"/>
      <c r="O97" s="134"/>
      <c r="P97" s="135">
        <f>SUM(P98:P230)</f>
        <v>0</v>
      </c>
      <c r="Q97" s="134"/>
      <c r="R97" s="135">
        <f>SUM(R98:R230)</f>
        <v>5.448712</v>
      </c>
      <c r="S97" s="134"/>
      <c r="T97" s="136">
        <f>SUM(T98:T230)</f>
        <v>0</v>
      </c>
      <c r="AR97" s="130" t="s">
        <v>75</v>
      </c>
      <c r="AT97" s="137" t="s">
        <v>67</v>
      </c>
      <c r="AU97" s="137" t="s">
        <v>73</v>
      </c>
      <c r="AY97" s="130" t="s">
        <v>110</v>
      </c>
      <c r="BK97" s="138">
        <f>SUM(BK98:BK230)</f>
        <v>0</v>
      </c>
    </row>
    <row r="98" spans="1:65" s="34" customFormat="1" ht="16.5" customHeight="1">
      <c r="A98" s="30"/>
      <c r="B98" s="31"/>
      <c r="C98" s="141" t="s">
        <v>135</v>
      </c>
      <c r="D98" s="141" t="s">
        <v>113</v>
      </c>
      <c r="E98" s="142" t="s">
        <v>136</v>
      </c>
      <c r="F98" s="143" t="s">
        <v>137</v>
      </c>
      <c r="G98" s="144" t="s">
        <v>138</v>
      </c>
      <c r="H98" s="145">
        <v>1</v>
      </c>
      <c r="I98" s="5"/>
      <c r="J98" s="146">
        <f aca="true" t="shared" si="0" ref="J98:J105">ROUND(I98*H98,2)</f>
        <v>0</v>
      </c>
      <c r="K98" s="143" t="s">
        <v>3</v>
      </c>
      <c r="L98" s="31"/>
      <c r="M98" s="147" t="s">
        <v>3</v>
      </c>
      <c r="N98" s="148" t="s">
        <v>39</v>
      </c>
      <c r="O98" s="53"/>
      <c r="P98" s="149">
        <f aca="true" t="shared" si="1" ref="P98:P105">O98*H98</f>
        <v>0</v>
      </c>
      <c r="Q98" s="149">
        <v>0</v>
      </c>
      <c r="R98" s="149">
        <f aca="true" t="shared" si="2" ref="R98:R105">Q98*H98</f>
        <v>0</v>
      </c>
      <c r="S98" s="149">
        <v>0</v>
      </c>
      <c r="T98" s="150">
        <f aca="true" t="shared" si="3" ref="T98:T105">S98*H98</f>
        <v>0</v>
      </c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R98" s="151" t="s">
        <v>139</v>
      </c>
      <c r="AT98" s="151" t="s">
        <v>113</v>
      </c>
      <c r="AU98" s="151" t="s">
        <v>75</v>
      </c>
      <c r="AY98" s="18" t="s">
        <v>110</v>
      </c>
      <c r="BE98" s="152">
        <f aca="true" t="shared" si="4" ref="BE98:BE105">IF(N98="základní",J98,0)</f>
        <v>0</v>
      </c>
      <c r="BF98" s="152">
        <f aca="true" t="shared" si="5" ref="BF98:BF105">IF(N98="snížená",J98,0)</f>
        <v>0</v>
      </c>
      <c r="BG98" s="152">
        <f aca="true" t="shared" si="6" ref="BG98:BG105">IF(N98="zákl. přenesená",J98,0)</f>
        <v>0</v>
      </c>
      <c r="BH98" s="152">
        <f aca="true" t="shared" si="7" ref="BH98:BH105">IF(N98="sníž. přenesená",J98,0)</f>
        <v>0</v>
      </c>
      <c r="BI98" s="152">
        <f aca="true" t="shared" si="8" ref="BI98:BI105">IF(N98="nulová",J98,0)</f>
        <v>0</v>
      </c>
      <c r="BJ98" s="18" t="s">
        <v>73</v>
      </c>
      <c r="BK98" s="152">
        <f aca="true" t="shared" si="9" ref="BK98:BK105">ROUND(I98*H98,2)</f>
        <v>0</v>
      </c>
      <c r="BL98" s="18" t="s">
        <v>139</v>
      </c>
      <c r="BM98" s="151" t="s">
        <v>140</v>
      </c>
    </row>
    <row r="99" spans="1:65" s="34" customFormat="1" ht="16.5" customHeight="1">
      <c r="A99" s="30"/>
      <c r="B99" s="31"/>
      <c r="C99" s="141" t="s">
        <v>118</v>
      </c>
      <c r="D99" s="141" t="s">
        <v>113</v>
      </c>
      <c r="E99" s="142" t="s">
        <v>141</v>
      </c>
      <c r="F99" s="143" t="s">
        <v>142</v>
      </c>
      <c r="G99" s="144" t="s">
        <v>138</v>
      </c>
      <c r="H99" s="145">
        <v>1</v>
      </c>
      <c r="I99" s="5"/>
      <c r="J99" s="146">
        <f t="shared" si="0"/>
        <v>0</v>
      </c>
      <c r="K99" s="143" t="s">
        <v>3</v>
      </c>
      <c r="L99" s="31"/>
      <c r="M99" s="147" t="s">
        <v>3</v>
      </c>
      <c r="N99" s="148" t="s">
        <v>39</v>
      </c>
      <c r="O99" s="53"/>
      <c r="P99" s="149">
        <f t="shared" si="1"/>
        <v>0</v>
      </c>
      <c r="Q99" s="149">
        <v>0</v>
      </c>
      <c r="R99" s="149">
        <f t="shared" si="2"/>
        <v>0</v>
      </c>
      <c r="S99" s="149">
        <v>0</v>
      </c>
      <c r="T99" s="150">
        <f t="shared" si="3"/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51" t="s">
        <v>139</v>
      </c>
      <c r="AT99" s="151" t="s">
        <v>113</v>
      </c>
      <c r="AU99" s="151" t="s">
        <v>75</v>
      </c>
      <c r="AY99" s="18" t="s">
        <v>110</v>
      </c>
      <c r="BE99" s="152">
        <f t="shared" si="4"/>
        <v>0</v>
      </c>
      <c r="BF99" s="152">
        <f t="shared" si="5"/>
        <v>0</v>
      </c>
      <c r="BG99" s="152">
        <f t="shared" si="6"/>
        <v>0</v>
      </c>
      <c r="BH99" s="152">
        <f t="shared" si="7"/>
        <v>0</v>
      </c>
      <c r="BI99" s="152">
        <f t="shared" si="8"/>
        <v>0</v>
      </c>
      <c r="BJ99" s="18" t="s">
        <v>73</v>
      </c>
      <c r="BK99" s="152">
        <f t="shared" si="9"/>
        <v>0</v>
      </c>
      <c r="BL99" s="18" t="s">
        <v>139</v>
      </c>
      <c r="BM99" s="151" t="s">
        <v>143</v>
      </c>
    </row>
    <row r="100" spans="1:65" s="34" customFormat="1" ht="16.5" customHeight="1">
      <c r="A100" s="30"/>
      <c r="B100" s="31"/>
      <c r="C100" s="141" t="s">
        <v>144</v>
      </c>
      <c r="D100" s="141" t="s">
        <v>113</v>
      </c>
      <c r="E100" s="142" t="s">
        <v>145</v>
      </c>
      <c r="F100" s="143" t="s">
        <v>146</v>
      </c>
      <c r="G100" s="144" t="s">
        <v>138</v>
      </c>
      <c r="H100" s="145">
        <v>1</v>
      </c>
      <c r="I100" s="5"/>
      <c r="J100" s="146">
        <f t="shared" si="0"/>
        <v>0</v>
      </c>
      <c r="K100" s="143" t="s">
        <v>3</v>
      </c>
      <c r="L100" s="31"/>
      <c r="M100" s="147" t="s">
        <v>3</v>
      </c>
      <c r="N100" s="148" t="s">
        <v>39</v>
      </c>
      <c r="O100" s="53"/>
      <c r="P100" s="149">
        <f t="shared" si="1"/>
        <v>0</v>
      </c>
      <c r="Q100" s="149">
        <v>0</v>
      </c>
      <c r="R100" s="149">
        <f t="shared" si="2"/>
        <v>0</v>
      </c>
      <c r="S100" s="149">
        <v>0</v>
      </c>
      <c r="T100" s="150">
        <f t="shared" si="3"/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51" t="s">
        <v>139</v>
      </c>
      <c r="AT100" s="151" t="s">
        <v>113</v>
      </c>
      <c r="AU100" s="151" t="s">
        <v>75</v>
      </c>
      <c r="AY100" s="18" t="s">
        <v>110</v>
      </c>
      <c r="BE100" s="152">
        <f t="shared" si="4"/>
        <v>0</v>
      </c>
      <c r="BF100" s="152">
        <f t="shared" si="5"/>
        <v>0</v>
      </c>
      <c r="BG100" s="152">
        <f t="shared" si="6"/>
        <v>0</v>
      </c>
      <c r="BH100" s="152">
        <f t="shared" si="7"/>
        <v>0</v>
      </c>
      <c r="BI100" s="152">
        <f t="shared" si="8"/>
        <v>0</v>
      </c>
      <c r="BJ100" s="18" t="s">
        <v>73</v>
      </c>
      <c r="BK100" s="152">
        <f t="shared" si="9"/>
        <v>0</v>
      </c>
      <c r="BL100" s="18" t="s">
        <v>139</v>
      </c>
      <c r="BM100" s="151" t="s">
        <v>147</v>
      </c>
    </row>
    <row r="101" spans="1:65" s="34" customFormat="1" ht="16.5" customHeight="1">
      <c r="A101" s="30"/>
      <c r="B101" s="31"/>
      <c r="C101" s="141" t="s">
        <v>148</v>
      </c>
      <c r="D101" s="141" t="s">
        <v>113</v>
      </c>
      <c r="E101" s="142" t="s">
        <v>149</v>
      </c>
      <c r="F101" s="143" t="s">
        <v>150</v>
      </c>
      <c r="G101" s="144" t="s">
        <v>138</v>
      </c>
      <c r="H101" s="145">
        <v>1</v>
      </c>
      <c r="I101" s="5"/>
      <c r="J101" s="146">
        <f t="shared" si="0"/>
        <v>0</v>
      </c>
      <c r="K101" s="143" t="s">
        <v>3</v>
      </c>
      <c r="L101" s="31"/>
      <c r="M101" s="147" t="s">
        <v>3</v>
      </c>
      <c r="N101" s="148" t="s">
        <v>39</v>
      </c>
      <c r="O101" s="53"/>
      <c r="P101" s="149">
        <f t="shared" si="1"/>
        <v>0</v>
      </c>
      <c r="Q101" s="149">
        <v>0</v>
      </c>
      <c r="R101" s="149">
        <f t="shared" si="2"/>
        <v>0</v>
      </c>
      <c r="S101" s="149">
        <v>0</v>
      </c>
      <c r="T101" s="150">
        <f t="shared" si="3"/>
        <v>0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51" t="s">
        <v>139</v>
      </c>
      <c r="AT101" s="151" t="s">
        <v>113</v>
      </c>
      <c r="AU101" s="151" t="s">
        <v>75</v>
      </c>
      <c r="AY101" s="18" t="s">
        <v>110</v>
      </c>
      <c r="BE101" s="152">
        <f t="shared" si="4"/>
        <v>0</v>
      </c>
      <c r="BF101" s="152">
        <f t="shared" si="5"/>
        <v>0</v>
      </c>
      <c r="BG101" s="152">
        <f t="shared" si="6"/>
        <v>0</v>
      </c>
      <c r="BH101" s="152">
        <f t="shared" si="7"/>
        <v>0</v>
      </c>
      <c r="BI101" s="152">
        <f t="shared" si="8"/>
        <v>0</v>
      </c>
      <c r="BJ101" s="18" t="s">
        <v>73</v>
      </c>
      <c r="BK101" s="152">
        <f t="shared" si="9"/>
        <v>0</v>
      </c>
      <c r="BL101" s="18" t="s">
        <v>139</v>
      </c>
      <c r="BM101" s="151" t="s">
        <v>151</v>
      </c>
    </row>
    <row r="102" spans="1:65" s="34" customFormat="1" ht="16.5" customHeight="1">
      <c r="A102" s="30"/>
      <c r="B102" s="31"/>
      <c r="C102" s="141" t="s">
        <v>152</v>
      </c>
      <c r="D102" s="141" t="s">
        <v>113</v>
      </c>
      <c r="E102" s="142" t="s">
        <v>153</v>
      </c>
      <c r="F102" s="143" t="s">
        <v>154</v>
      </c>
      <c r="G102" s="144" t="s">
        <v>138</v>
      </c>
      <c r="H102" s="145">
        <v>1</v>
      </c>
      <c r="I102" s="5"/>
      <c r="J102" s="146">
        <f t="shared" si="0"/>
        <v>0</v>
      </c>
      <c r="K102" s="143" t="s">
        <v>3</v>
      </c>
      <c r="L102" s="31"/>
      <c r="M102" s="147" t="s">
        <v>3</v>
      </c>
      <c r="N102" s="148" t="s">
        <v>39</v>
      </c>
      <c r="O102" s="53"/>
      <c r="P102" s="149">
        <f t="shared" si="1"/>
        <v>0</v>
      </c>
      <c r="Q102" s="149">
        <v>0</v>
      </c>
      <c r="R102" s="149">
        <f t="shared" si="2"/>
        <v>0</v>
      </c>
      <c r="S102" s="149">
        <v>0</v>
      </c>
      <c r="T102" s="150">
        <f t="shared" si="3"/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51" t="s">
        <v>139</v>
      </c>
      <c r="AT102" s="151" t="s">
        <v>113</v>
      </c>
      <c r="AU102" s="151" t="s">
        <v>75</v>
      </c>
      <c r="AY102" s="18" t="s">
        <v>110</v>
      </c>
      <c r="BE102" s="152">
        <f t="shared" si="4"/>
        <v>0</v>
      </c>
      <c r="BF102" s="152">
        <f t="shared" si="5"/>
        <v>0</v>
      </c>
      <c r="BG102" s="152">
        <f t="shared" si="6"/>
        <v>0</v>
      </c>
      <c r="BH102" s="152">
        <f t="shared" si="7"/>
        <v>0</v>
      </c>
      <c r="BI102" s="152">
        <f t="shared" si="8"/>
        <v>0</v>
      </c>
      <c r="BJ102" s="18" t="s">
        <v>73</v>
      </c>
      <c r="BK102" s="152">
        <f t="shared" si="9"/>
        <v>0</v>
      </c>
      <c r="BL102" s="18" t="s">
        <v>139</v>
      </c>
      <c r="BM102" s="151" t="s">
        <v>155</v>
      </c>
    </row>
    <row r="103" spans="1:65" s="34" customFormat="1" ht="16.5" customHeight="1">
      <c r="A103" s="30"/>
      <c r="B103" s="31"/>
      <c r="C103" s="141" t="s">
        <v>156</v>
      </c>
      <c r="D103" s="141" t="s">
        <v>113</v>
      </c>
      <c r="E103" s="142" t="s">
        <v>157</v>
      </c>
      <c r="F103" s="143" t="s">
        <v>158</v>
      </c>
      <c r="G103" s="144" t="s">
        <v>138</v>
      </c>
      <c r="H103" s="145">
        <v>1</v>
      </c>
      <c r="I103" s="5"/>
      <c r="J103" s="146">
        <f t="shared" si="0"/>
        <v>0</v>
      </c>
      <c r="K103" s="143" t="s">
        <v>3</v>
      </c>
      <c r="L103" s="31"/>
      <c r="M103" s="147" t="s">
        <v>3</v>
      </c>
      <c r="N103" s="148" t="s">
        <v>39</v>
      </c>
      <c r="O103" s="53"/>
      <c r="P103" s="149">
        <f t="shared" si="1"/>
        <v>0</v>
      </c>
      <c r="Q103" s="149">
        <v>0</v>
      </c>
      <c r="R103" s="149">
        <f t="shared" si="2"/>
        <v>0</v>
      </c>
      <c r="S103" s="149">
        <v>0</v>
      </c>
      <c r="T103" s="150">
        <f t="shared" si="3"/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51" t="s">
        <v>139</v>
      </c>
      <c r="AT103" s="151" t="s">
        <v>113</v>
      </c>
      <c r="AU103" s="151" t="s">
        <v>75</v>
      </c>
      <c r="AY103" s="18" t="s">
        <v>110</v>
      </c>
      <c r="BE103" s="152">
        <f t="shared" si="4"/>
        <v>0</v>
      </c>
      <c r="BF103" s="152">
        <f t="shared" si="5"/>
        <v>0</v>
      </c>
      <c r="BG103" s="152">
        <f t="shared" si="6"/>
        <v>0</v>
      </c>
      <c r="BH103" s="152">
        <f t="shared" si="7"/>
        <v>0</v>
      </c>
      <c r="BI103" s="152">
        <f t="shared" si="8"/>
        <v>0</v>
      </c>
      <c r="BJ103" s="18" t="s">
        <v>73</v>
      </c>
      <c r="BK103" s="152">
        <f t="shared" si="9"/>
        <v>0</v>
      </c>
      <c r="BL103" s="18" t="s">
        <v>139</v>
      </c>
      <c r="BM103" s="151" t="s">
        <v>159</v>
      </c>
    </row>
    <row r="104" spans="1:65" s="34" customFormat="1" ht="16.5" customHeight="1">
      <c r="A104" s="30"/>
      <c r="B104" s="31"/>
      <c r="C104" s="141" t="s">
        <v>160</v>
      </c>
      <c r="D104" s="141" t="s">
        <v>113</v>
      </c>
      <c r="E104" s="142" t="s">
        <v>161</v>
      </c>
      <c r="F104" s="143" t="s">
        <v>162</v>
      </c>
      <c r="G104" s="144" t="s">
        <v>138</v>
      </c>
      <c r="H104" s="145">
        <v>1</v>
      </c>
      <c r="I104" s="5"/>
      <c r="J104" s="146">
        <f t="shared" si="0"/>
        <v>0</v>
      </c>
      <c r="K104" s="143" t="s">
        <v>3</v>
      </c>
      <c r="L104" s="31"/>
      <c r="M104" s="147" t="s">
        <v>3</v>
      </c>
      <c r="N104" s="148" t="s">
        <v>39</v>
      </c>
      <c r="O104" s="53"/>
      <c r="P104" s="149">
        <f t="shared" si="1"/>
        <v>0</v>
      </c>
      <c r="Q104" s="149">
        <v>0</v>
      </c>
      <c r="R104" s="149">
        <f t="shared" si="2"/>
        <v>0</v>
      </c>
      <c r="S104" s="149">
        <v>0</v>
      </c>
      <c r="T104" s="150">
        <f t="shared" si="3"/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51" t="s">
        <v>139</v>
      </c>
      <c r="AT104" s="151" t="s">
        <v>113</v>
      </c>
      <c r="AU104" s="151" t="s">
        <v>75</v>
      </c>
      <c r="AY104" s="18" t="s">
        <v>110</v>
      </c>
      <c r="BE104" s="152">
        <f t="shared" si="4"/>
        <v>0</v>
      </c>
      <c r="BF104" s="152">
        <f t="shared" si="5"/>
        <v>0</v>
      </c>
      <c r="BG104" s="152">
        <f t="shared" si="6"/>
        <v>0</v>
      </c>
      <c r="BH104" s="152">
        <f t="shared" si="7"/>
        <v>0</v>
      </c>
      <c r="BI104" s="152">
        <f t="shared" si="8"/>
        <v>0</v>
      </c>
      <c r="BJ104" s="18" t="s">
        <v>73</v>
      </c>
      <c r="BK104" s="152">
        <f t="shared" si="9"/>
        <v>0</v>
      </c>
      <c r="BL104" s="18" t="s">
        <v>139</v>
      </c>
      <c r="BM104" s="151" t="s">
        <v>163</v>
      </c>
    </row>
    <row r="105" spans="1:65" s="34" customFormat="1" ht="24.2" customHeight="1">
      <c r="A105" s="30"/>
      <c r="B105" s="31"/>
      <c r="C105" s="141" t="s">
        <v>164</v>
      </c>
      <c r="D105" s="141" t="s">
        <v>113</v>
      </c>
      <c r="E105" s="142" t="s">
        <v>165</v>
      </c>
      <c r="F105" s="143" t="s">
        <v>166</v>
      </c>
      <c r="G105" s="144" t="s">
        <v>167</v>
      </c>
      <c r="H105" s="145">
        <v>36</v>
      </c>
      <c r="I105" s="5"/>
      <c r="J105" s="146">
        <f t="shared" si="0"/>
        <v>0</v>
      </c>
      <c r="K105" s="143" t="s">
        <v>117</v>
      </c>
      <c r="L105" s="31"/>
      <c r="M105" s="147" t="s">
        <v>3</v>
      </c>
      <c r="N105" s="148" t="s">
        <v>39</v>
      </c>
      <c r="O105" s="53"/>
      <c r="P105" s="149">
        <f t="shared" si="1"/>
        <v>0</v>
      </c>
      <c r="Q105" s="149">
        <v>0</v>
      </c>
      <c r="R105" s="149">
        <f t="shared" si="2"/>
        <v>0</v>
      </c>
      <c r="S105" s="149">
        <v>0</v>
      </c>
      <c r="T105" s="150">
        <f t="shared" si="3"/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51" t="s">
        <v>139</v>
      </c>
      <c r="AT105" s="151" t="s">
        <v>113</v>
      </c>
      <c r="AU105" s="151" t="s">
        <v>75</v>
      </c>
      <c r="AY105" s="18" t="s">
        <v>110</v>
      </c>
      <c r="BE105" s="152">
        <f t="shared" si="4"/>
        <v>0</v>
      </c>
      <c r="BF105" s="152">
        <f t="shared" si="5"/>
        <v>0</v>
      </c>
      <c r="BG105" s="152">
        <f t="shared" si="6"/>
        <v>0</v>
      </c>
      <c r="BH105" s="152">
        <f t="shared" si="7"/>
        <v>0</v>
      </c>
      <c r="BI105" s="152">
        <f t="shared" si="8"/>
        <v>0</v>
      </c>
      <c r="BJ105" s="18" t="s">
        <v>73</v>
      </c>
      <c r="BK105" s="152">
        <f t="shared" si="9"/>
        <v>0</v>
      </c>
      <c r="BL105" s="18" t="s">
        <v>139</v>
      </c>
      <c r="BM105" s="151" t="s">
        <v>168</v>
      </c>
    </row>
    <row r="106" spans="1:47" s="34" customFormat="1" ht="12">
      <c r="A106" s="30"/>
      <c r="B106" s="31"/>
      <c r="C106" s="30"/>
      <c r="D106" s="153" t="s">
        <v>120</v>
      </c>
      <c r="E106" s="30"/>
      <c r="F106" s="154" t="s">
        <v>169</v>
      </c>
      <c r="G106" s="30"/>
      <c r="H106" s="30"/>
      <c r="I106" s="6"/>
      <c r="J106" s="30"/>
      <c r="K106" s="30"/>
      <c r="L106" s="31"/>
      <c r="M106" s="155"/>
      <c r="N106" s="156"/>
      <c r="O106" s="53"/>
      <c r="P106" s="53"/>
      <c r="Q106" s="53"/>
      <c r="R106" s="53"/>
      <c r="S106" s="53"/>
      <c r="T106" s="54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T106" s="18" t="s">
        <v>120</v>
      </c>
      <c r="AU106" s="18" t="s">
        <v>75</v>
      </c>
    </row>
    <row r="107" spans="1:65" s="34" customFormat="1" ht="16.5" customHeight="1">
      <c r="A107" s="30"/>
      <c r="B107" s="31"/>
      <c r="C107" s="157" t="s">
        <v>170</v>
      </c>
      <c r="D107" s="157" t="s">
        <v>171</v>
      </c>
      <c r="E107" s="158" t="s">
        <v>172</v>
      </c>
      <c r="F107" s="159" t="s">
        <v>173</v>
      </c>
      <c r="G107" s="160" t="s">
        <v>174</v>
      </c>
      <c r="H107" s="161">
        <v>36</v>
      </c>
      <c r="I107" s="7"/>
      <c r="J107" s="162">
        <f>ROUND(I107*H107,2)</f>
        <v>0</v>
      </c>
      <c r="K107" s="159" t="s">
        <v>3</v>
      </c>
      <c r="L107" s="163"/>
      <c r="M107" s="164" t="s">
        <v>3</v>
      </c>
      <c r="N107" s="165" t="s">
        <v>39</v>
      </c>
      <c r="O107" s="53"/>
      <c r="P107" s="149">
        <f>O107*H107</f>
        <v>0</v>
      </c>
      <c r="Q107" s="149">
        <v>0</v>
      </c>
      <c r="R107" s="149">
        <f>Q107*H107</f>
        <v>0</v>
      </c>
      <c r="S107" s="149">
        <v>0</v>
      </c>
      <c r="T107" s="150">
        <f>S107*H107</f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51" t="s">
        <v>175</v>
      </c>
      <c r="AT107" s="151" t="s">
        <v>171</v>
      </c>
      <c r="AU107" s="151" t="s">
        <v>75</v>
      </c>
      <c r="AY107" s="18" t="s">
        <v>110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8" t="s">
        <v>73</v>
      </c>
      <c r="BK107" s="152">
        <f>ROUND(I107*H107,2)</f>
        <v>0</v>
      </c>
      <c r="BL107" s="18" t="s">
        <v>139</v>
      </c>
      <c r="BM107" s="151" t="s">
        <v>176</v>
      </c>
    </row>
    <row r="108" spans="1:65" s="34" customFormat="1" ht="24.2" customHeight="1">
      <c r="A108" s="30"/>
      <c r="B108" s="31"/>
      <c r="C108" s="141" t="s">
        <v>177</v>
      </c>
      <c r="D108" s="141" t="s">
        <v>113</v>
      </c>
      <c r="E108" s="142" t="s">
        <v>178</v>
      </c>
      <c r="F108" s="143" t="s">
        <v>179</v>
      </c>
      <c r="G108" s="144" t="s">
        <v>167</v>
      </c>
      <c r="H108" s="145">
        <v>10</v>
      </c>
      <c r="I108" s="5"/>
      <c r="J108" s="146">
        <f>ROUND(I108*H108,2)</f>
        <v>0</v>
      </c>
      <c r="K108" s="143" t="s">
        <v>180</v>
      </c>
      <c r="L108" s="31"/>
      <c r="M108" s="147" t="s">
        <v>3</v>
      </c>
      <c r="N108" s="148" t="s">
        <v>39</v>
      </c>
      <c r="O108" s="53"/>
      <c r="P108" s="149">
        <f>O108*H108</f>
        <v>0</v>
      </c>
      <c r="Q108" s="149">
        <v>0</v>
      </c>
      <c r="R108" s="149">
        <f>Q108*H108</f>
        <v>0</v>
      </c>
      <c r="S108" s="149">
        <v>0</v>
      </c>
      <c r="T108" s="150">
        <f>S108*H108</f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51" t="s">
        <v>139</v>
      </c>
      <c r="AT108" s="151" t="s">
        <v>113</v>
      </c>
      <c r="AU108" s="151" t="s">
        <v>75</v>
      </c>
      <c r="AY108" s="18" t="s">
        <v>110</v>
      </c>
      <c r="BE108" s="152">
        <f>IF(N108="základní",J108,0)</f>
        <v>0</v>
      </c>
      <c r="BF108" s="152">
        <f>IF(N108="snížená",J108,0)</f>
        <v>0</v>
      </c>
      <c r="BG108" s="152">
        <f>IF(N108="zákl. přenesená",J108,0)</f>
        <v>0</v>
      </c>
      <c r="BH108" s="152">
        <f>IF(N108="sníž. přenesená",J108,0)</f>
        <v>0</v>
      </c>
      <c r="BI108" s="152">
        <f>IF(N108="nulová",J108,0)</f>
        <v>0</v>
      </c>
      <c r="BJ108" s="18" t="s">
        <v>73</v>
      </c>
      <c r="BK108" s="152">
        <f>ROUND(I108*H108,2)</f>
        <v>0</v>
      </c>
      <c r="BL108" s="18" t="s">
        <v>139</v>
      </c>
      <c r="BM108" s="151" t="s">
        <v>181</v>
      </c>
    </row>
    <row r="109" spans="1:47" s="34" customFormat="1" ht="12">
      <c r="A109" s="30"/>
      <c r="B109" s="31"/>
      <c r="C109" s="30"/>
      <c r="D109" s="153" t="s">
        <v>120</v>
      </c>
      <c r="E109" s="30"/>
      <c r="F109" s="154" t="s">
        <v>182</v>
      </c>
      <c r="G109" s="30"/>
      <c r="H109" s="30"/>
      <c r="I109" s="6"/>
      <c r="J109" s="30"/>
      <c r="K109" s="30"/>
      <c r="L109" s="31"/>
      <c r="M109" s="155"/>
      <c r="N109" s="156"/>
      <c r="O109" s="53"/>
      <c r="P109" s="53"/>
      <c r="Q109" s="53"/>
      <c r="R109" s="53"/>
      <c r="S109" s="53"/>
      <c r="T109" s="54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T109" s="18" t="s">
        <v>120</v>
      </c>
      <c r="AU109" s="18" t="s">
        <v>75</v>
      </c>
    </row>
    <row r="110" spans="1:65" s="34" customFormat="1" ht="16.5" customHeight="1">
      <c r="A110" s="30"/>
      <c r="B110" s="31"/>
      <c r="C110" s="157" t="s">
        <v>183</v>
      </c>
      <c r="D110" s="157" t="s">
        <v>171</v>
      </c>
      <c r="E110" s="158" t="s">
        <v>184</v>
      </c>
      <c r="F110" s="159" t="s">
        <v>185</v>
      </c>
      <c r="G110" s="160" t="s">
        <v>167</v>
      </c>
      <c r="H110" s="161">
        <v>10.5</v>
      </c>
      <c r="I110" s="7"/>
      <c r="J110" s="162">
        <f>ROUND(I110*H110,2)</f>
        <v>0</v>
      </c>
      <c r="K110" s="159" t="s">
        <v>180</v>
      </c>
      <c r="L110" s="163"/>
      <c r="M110" s="164" t="s">
        <v>3</v>
      </c>
      <c r="N110" s="165" t="s">
        <v>39</v>
      </c>
      <c r="O110" s="53"/>
      <c r="P110" s="149">
        <f>O110*H110</f>
        <v>0</v>
      </c>
      <c r="Q110" s="149">
        <v>0.00039</v>
      </c>
      <c r="R110" s="149">
        <f>Q110*H110</f>
        <v>0.004095</v>
      </c>
      <c r="S110" s="149">
        <v>0</v>
      </c>
      <c r="T110" s="150">
        <f>S110*H110</f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51" t="s">
        <v>175</v>
      </c>
      <c r="AT110" s="151" t="s">
        <v>171</v>
      </c>
      <c r="AU110" s="151" t="s">
        <v>75</v>
      </c>
      <c r="AY110" s="18" t="s">
        <v>110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8" t="s">
        <v>73</v>
      </c>
      <c r="BK110" s="152">
        <f>ROUND(I110*H110,2)</f>
        <v>0</v>
      </c>
      <c r="BL110" s="18" t="s">
        <v>139</v>
      </c>
      <c r="BM110" s="151" t="s">
        <v>186</v>
      </c>
    </row>
    <row r="111" spans="2:51" s="166" customFormat="1" ht="12">
      <c r="B111" s="167"/>
      <c r="D111" s="168" t="s">
        <v>187</v>
      </c>
      <c r="F111" s="169" t="s">
        <v>188</v>
      </c>
      <c r="H111" s="170">
        <v>10.5</v>
      </c>
      <c r="I111" s="8"/>
      <c r="L111" s="167"/>
      <c r="M111" s="171"/>
      <c r="N111" s="172"/>
      <c r="O111" s="172"/>
      <c r="P111" s="172"/>
      <c r="Q111" s="172"/>
      <c r="R111" s="172"/>
      <c r="S111" s="172"/>
      <c r="T111" s="173"/>
      <c r="AT111" s="174" t="s">
        <v>187</v>
      </c>
      <c r="AU111" s="174" t="s">
        <v>75</v>
      </c>
      <c r="AV111" s="166" t="s">
        <v>75</v>
      </c>
      <c r="AW111" s="166" t="s">
        <v>4</v>
      </c>
      <c r="AX111" s="166" t="s">
        <v>73</v>
      </c>
      <c r="AY111" s="174" t="s">
        <v>110</v>
      </c>
    </row>
    <row r="112" spans="1:65" s="34" customFormat="1" ht="24.2" customHeight="1">
      <c r="A112" s="30"/>
      <c r="B112" s="31"/>
      <c r="C112" s="141" t="s">
        <v>8</v>
      </c>
      <c r="D112" s="141" t="s">
        <v>113</v>
      </c>
      <c r="E112" s="142" t="s">
        <v>189</v>
      </c>
      <c r="F112" s="143" t="s">
        <v>190</v>
      </c>
      <c r="G112" s="144" t="s">
        <v>167</v>
      </c>
      <c r="H112" s="145">
        <v>12</v>
      </c>
      <c r="I112" s="5"/>
      <c r="J112" s="146">
        <f>ROUND(I112*H112,2)</f>
        <v>0</v>
      </c>
      <c r="K112" s="143" t="s">
        <v>180</v>
      </c>
      <c r="L112" s="31"/>
      <c r="M112" s="147" t="s">
        <v>3</v>
      </c>
      <c r="N112" s="148" t="s">
        <v>39</v>
      </c>
      <c r="O112" s="53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51" t="s">
        <v>139</v>
      </c>
      <c r="AT112" s="151" t="s">
        <v>113</v>
      </c>
      <c r="AU112" s="151" t="s">
        <v>75</v>
      </c>
      <c r="AY112" s="18" t="s">
        <v>110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8" t="s">
        <v>73</v>
      </c>
      <c r="BK112" s="152">
        <f>ROUND(I112*H112,2)</f>
        <v>0</v>
      </c>
      <c r="BL112" s="18" t="s">
        <v>139</v>
      </c>
      <c r="BM112" s="151" t="s">
        <v>191</v>
      </c>
    </row>
    <row r="113" spans="1:47" s="34" customFormat="1" ht="12">
      <c r="A113" s="30"/>
      <c r="B113" s="31"/>
      <c r="C113" s="30"/>
      <c r="D113" s="153" t="s">
        <v>120</v>
      </c>
      <c r="E113" s="30"/>
      <c r="F113" s="154" t="s">
        <v>192</v>
      </c>
      <c r="G113" s="30"/>
      <c r="H113" s="30"/>
      <c r="I113" s="6"/>
      <c r="J113" s="30"/>
      <c r="K113" s="30"/>
      <c r="L113" s="31"/>
      <c r="M113" s="155"/>
      <c r="N113" s="156"/>
      <c r="O113" s="53"/>
      <c r="P113" s="53"/>
      <c r="Q113" s="53"/>
      <c r="R113" s="53"/>
      <c r="S113" s="53"/>
      <c r="T113" s="54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T113" s="18" t="s">
        <v>120</v>
      </c>
      <c r="AU113" s="18" t="s">
        <v>75</v>
      </c>
    </row>
    <row r="114" spans="1:65" s="34" customFormat="1" ht="16.5" customHeight="1">
      <c r="A114" s="30"/>
      <c r="B114" s="31"/>
      <c r="C114" s="157" t="s">
        <v>193</v>
      </c>
      <c r="D114" s="157" t="s">
        <v>171</v>
      </c>
      <c r="E114" s="158" t="s">
        <v>194</v>
      </c>
      <c r="F114" s="159" t="s">
        <v>195</v>
      </c>
      <c r="G114" s="160" t="s">
        <v>167</v>
      </c>
      <c r="H114" s="161">
        <v>12.6</v>
      </c>
      <c r="I114" s="7"/>
      <c r="J114" s="162">
        <f>ROUND(I114*H114,2)</f>
        <v>0</v>
      </c>
      <c r="K114" s="159" t="s">
        <v>180</v>
      </c>
      <c r="L114" s="163"/>
      <c r="M114" s="164" t="s">
        <v>3</v>
      </c>
      <c r="N114" s="165" t="s">
        <v>39</v>
      </c>
      <c r="O114" s="53"/>
      <c r="P114" s="149">
        <f>O114*H114</f>
        <v>0</v>
      </c>
      <c r="Q114" s="149">
        <v>1E-05</v>
      </c>
      <c r="R114" s="149">
        <f>Q114*H114</f>
        <v>0.000126</v>
      </c>
      <c r="S114" s="149">
        <v>0</v>
      </c>
      <c r="T114" s="150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51" t="s">
        <v>175</v>
      </c>
      <c r="AT114" s="151" t="s">
        <v>171</v>
      </c>
      <c r="AU114" s="151" t="s">
        <v>75</v>
      </c>
      <c r="AY114" s="18" t="s">
        <v>110</v>
      </c>
      <c r="BE114" s="152">
        <f>IF(N114="základní",J114,0)</f>
        <v>0</v>
      </c>
      <c r="BF114" s="152">
        <f>IF(N114="snížená",J114,0)</f>
        <v>0</v>
      </c>
      <c r="BG114" s="152">
        <f>IF(N114="zákl. přenesená",J114,0)</f>
        <v>0</v>
      </c>
      <c r="BH114" s="152">
        <f>IF(N114="sníž. přenesená",J114,0)</f>
        <v>0</v>
      </c>
      <c r="BI114" s="152">
        <f>IF(N114="nulová",J114,0)</f>
        <v>0</v>
      </c>
      <c r="BJ114" s="18" t="s">
        <v>73</v>
      </c>
      <c r="BK114" s="152">
        <f>ROUND(I114*H114,2)</f>
        <v>0</v>
      </c>
      <c r="BL114" s="18" t="s">
        <v>139</v>
      </c>
      <c r="BM114" s="151" t="s">
        <v>196</v>
      </c>
    </row>
    <row r="115" spans="2:51" s="166" customFormat="1" ht="12">
      <c r="B115" s="167"/>
      <c r="D115" s="168" t="s">
        <v>187</v>
      </c>
      <c r="F115" s="169" t="s">
        <v>197</v>
      </c>
      <c r="H115" s="170">
        <v>12.6</v>
      </c>
      <c r="I115" s="8"/>
      <c r="L115" s="167"/>
      <c r="M115" s="171"/>
      <c r="N115" s="172"/>
      <c r="O115" s="172"/>
      <c r="P115" s="172"/>
      <c r="Q115" s="172"/>
      <c r="R115" s="172"/>
      <c r="S115" s="172"/>
      <c r="T115" s="173"/>
      <c r="AT115" s="174" t="s">
        <v>187</v>
      </c>
      <c r="AU115" s="174" t="s">
        <v>75</v>
      </c>
      <c r="AV115" s="166" t="s">
        <v>75</v>
      </c>
      <c r="AW115" s="166" t="s">
        <v>4</v>
      </c>
      <c r="AX115" s="166" t="s">
        <v>73</v>
      </c>
      <c r="AY115" s="174" t="s">
        <v>110</v>
      </c>
    </row>
    <row r="116" spans="1:65" s="34" customFormat="1" ht="24.2" customHeight="1">
      <c r="A116" s="30"/>
      <c r="B116" s="31"/>
      <c r="C116" s="141" t="s">
        <v>198</v>
      </c>
      <c r="D116" s="141" t="s">
        <v>113</v>
      </c>
      <c r="E116" s="142" t="s">
        <v>199</v>
      </c>
      <c r="F116" s="143" t="s">
        <v>200</v>
      </c>
      <c r="G116" s="144" t="s">
        <v>174</v>
      </c>
      <c r="H116" s="145">
        <v>1</v>
      </c>
      <c r="I116" s="5"/>
      <c r="J116" s="146">
        <f>ROUND(I116*H116,2)</f>
        <v>0</v>
      </c>
      <c r="K116" s="143" t="s">
        <v>117</v>
      </c>
      <c r="L116" s="31"/>
      <c r="M116" s="147" t="s">
        <v>3</v>
      </c>
      <c r="N116" s="148" t="s">
        <v>39</v>
      </c>
      <c r="O116" s="53"/>
      <c r="P116" s="149">
        <f>O116*H116</f>
        <v>0</v>
      </c>
      <c r="Q116" s="149">
        <v>0</v>
      </c>
      <c r="R116" s="149">
        <f>Q116*H116</f>
        <v>0</v>
      </c>
      <c r="S116" s="149">
        <v>0</v>
      </c>
      <c r="T116" s="150">
        <f>S116*H116</f>
        <v>0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R116" s="151" t="s">
        <v>139</v>
      </c>
      <c r="AT116" s="151" t="s">
        <v>113</v>
      </c>
      <c r="AU116" s="151" t="s">
        <v>75</v>
      </c>
      <c r="AY116" s="18" t="s">
        <v>110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8" t="s">
        <v>73</v>
      </c>
      <c r="BK116" s="152">
        <f>ROUND(I116*H116,2)</f>
        <v>0</v>
      </c>
      <c r="BL116" s="18" t="s">
        <v>139</v>
      </c>
      <c r="BM116" s="151" t="s">
        <v>201</v>
      </c>
    </row>
    <row r="117" spans="1:47" s="34" customFormat="1" ht="12">
      <c r="A117" s="30"/>
      <c r="B117" s="31"/>
      <c r="C117" s="30"/>
      <c r="D117" s="153" t="s">
        <v>120</v>
      </c>
      <c r="E117" s="30"/>
      <c r="F117" s="154" t="s">
        <v>202</v>
      </c>
      <c r="G117" s="30"/>
      <c r="H117" s="30"/>
      <c r="I117" s="6"/>
      <c r="J117" s="30"/>
      <c r="K117" s="30"/>
      <c r="L117" s="31"/>
      <c r="M117" s="155"/>
      <c r="N117" s="156"/>
      <c r="O117" s="53"/>
      <c r="P117" s="53"/>
      <c r="Q117" s="53"/>
      <c r="R117" s="53"/>
      <c r="S117" s="53"/>
      <c r="T117" s="54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8" t="s">
        <v>120</v>
      </c>
      <c r="AU117" s="18" t="s">
        <v>75</v>
      </c>
    </row>
    <row r="118" spans="1:65" s="34" customFormat="1" ht="16.5" customHeight="1">
      <c r="A118" s="30"/>
      <c r="B118" s="31"/>
      <c r="C118" s="157" t="s">
        <v>203</v>
      </c>
      <c r="D118" s="157" t="s">
        <v>171</v>
      </c>
      <c r="E118" s="158" t="s">
        <v>204</v>
      </c>
      <c r="F118" s="159" t="s">
        <v>205</v>
      </c>
      <c r="G118" s="160" t="s">
        <v>174</v>
      </c>
      <c r="H118" s="161">
        <v>1</v>
      </c>
      <c r="I118" s="7"/>
      <c r="J118" s="162">
        <f>ROUND(I118*H118,2)</f>
        <v>0</v>
      </c>
      <c r="K118" s="159" t="s">
        <v>3</v>
      </c>
      <c r="L118" s="163"/>
      <c r="M118" s="164" t="s">
        <v>3</v>
      </c>
      <c r="N118" s="165" t="s">
        <v>39</v>
      </c>
      <c r="O118" s="53"/>
      <c r="P118" s="149">
        <f>O118*H118</f>
        <v>0</v>
      </c>
      <c r="Q118" s="149">
        <v>0.00035</v>
      </c>
      <c r="R118" s="149">
        <f>Q118*H118</f>
        <v>0.00035</v>
      </c>
      <c r="S118" s="149">
        <v>0</v>
      </c>
      <c r="T118" s="150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51" t="s">
        <v>175</v>
      </c>
      <c r="AT118" s="151" t="s">
        <v>171</v>
      </c>
      <c r="AU118" s="151" t="s">
        <v>75</v>
      </c>
      <c r="AY118" s="18" t="s">
        <v>110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8" t="s">
        <v>73</v>
      </c>
      <c r="BK118" s="152">
        <f>ROUND(I118*H118,2)</f>
        <v>0</v>
      </c>
      <c r="BL118" s="18" t="s">
        <v>139</v>
      </c>
      <c r="BM118" s="151" t="s">
        <v>206</v>
      </c>
    </row>
    <row r="119" spans="1:65" s="34" customFormat="1" ht="16.5" customHeight="1">
      <c r="A119" s="30"/>
      <c r="B119" s="31"/>
      <c r="C119" s="157" t="s">
        <v>207</v>
      </c>
      <c r="D119" s="157" t="s">
        <v>171</v>
      </c>
      <c r="E119" s="158" t="s">
        <v>208</v>
      </c>
      <c r="F119" s="159" t="s">
        <v>209</v>
      </c>
      <c r="G119" s="160" t="s">
        <v>138</v>
      </c>
      <c r="H119" s="161">
        <v>1</v>
      </c>
      <c r="I119" s="7"/>
      <c r="J119" s="162">
        <f>ROUND(I119*H119,2)</f>
        <v>0</v>
      </c>
      <c r="K119" s="159" t="s">
        <v>3</v>
      </c>
      <c r="L119" s="163"/>
      <c r="M119" s="164" t="s">
        <v>3</v>
      </c>
      <c r="N119" s="165" t="s">
        <v>39</v>
      </c>
      <c r="O119" s="53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51" t="s">
        <v>175</v>
      </c>
      <c r="AT119" s="151" t="s">
        <v>171</v>
      </c>
      <c r="AU119" s="151" t="s">
        <v>75</v>
      </c>
      <c r="AY119" s="18" t="s">
        <v>110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8" t="s">
        <v>73</v>
      </c>
      <c r="BK119" s="152">
        <f>ROUND(I119*H119,2)</f>
        <v>0</v>
      </c>
      <c r="BL119" s="18" t="s">
        <v>139</v>
      </c>
      <c r="BM119" s="151" t="s">
        <v>210</v>
      </c>
    </row>
    <row r="120" spans="1:65" s="34" customFormat="1" ht="33" customHeight="1">
      <c r="A120" s="30"/>
      <c r="B120" s="31"/>
      <c r="C120" s="141" t="s">
        <v>211</v>
      </c>
      <c r="D120" s="141" t="s">
        <v>113</v>
      </c>
      <c r="E120" s="142" t="s">
        <v>212</v>
      </c>
      <c r="F120" s="143" t="s">
        <v>213</v>
      </c>
      <c r="G120" s="144" t="s">
        <v>174</v>
      </c>
      <c r="H120" s="145">
        <v>4</v>
      </c>
      <c r="I120" s="5"/>
      <c r="J120" s="146">
        <f>ROUND(I120*H120,2)</f>
        <v>0</v>
      </c>
      <c r="K120" s="143" t="s">
        <v>117</v>
      </c>
      <c r="L120" s="31"/>
      <c r="M120" s="147" t="s">
        <v>3</v>
      </c>
      <c r="N120" s="148" t="s">
        <v>39</v>
      </c>
      <c r="O120" s="53"/>
      <c r="P120" s="149">
        <f>O120*H120</f>
        <v>0</v>
      </c>
      <c r="Q120" s="149">
        <v>0</v>
      </c>
      <c r="R120" s="149">
        <f>Q120*H120</f>
        <v>0</v>
      </c>
      <c r="S120" s="149">
        <v>0</v>
      </c>
      <c r="T120" s="150">
        <f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51" t="s">
        <v>139</v>
      </c>
      <c r="AT120" s="151" t="s">
        <v>113</v>
      </c>
      <c r="AU120" s="151" t="s">
        <v>75</v>
      </c>
      <c r="AY120" s="18" t="s">
        <v>110</v>
      </c>
      <c r="BE120" s="152">
        <f>IF(N120="základní",J120,0)</f>
        <v>0</v>
      </c>
      <c r="BF120" s="152">
        <f>IF(N120="snížená",J120,0)</f>
        <v>0</v>
      </c>
      <c r="BG120" s="152">
        <f>IF(N120="zákl. přenesená",J120,0)</f>
        <v>0</v>
      </c>
      <c r="BH120" s="152">
        <f>IF(N120="sníž. přenesená",J120,0)</f>
        <v>0</v>
      </c>
      <c r="BI120" s="152">
        <f>IF(N120="nulová",J120,0)</f>
        <v>0</v>
      </c>
      <c r="BJ120" s="18" t="s">
        <v>73</v>
      </c>
      <c r="BK120" s="152">
        <f>ROUND(I120*H120,2)</f>
        <v>0</v>
      </c>
      <c r="BL120" s="18" t="s">
        <v>139</v>
      </c>
      <c r="BM120" s="151" t="s">
        <v>214</v>
      </c>
    </row>
    <row r="121" spans="1:47" s="34" customFormat="1" ht="12">
      <c r="A121" s="30"/>
      <c r="B121" s="31"/>
      <c r="C121" s="30"/>
      <c r="D121" s="153" t="s">
        <v>120</v>
      </c>
      <c r="E121" s="30"/>
      <c r="F121" s="154" t="s">
        <v>215</v>
      </c>
      <c r="G121" s="30"/>
      <c r="H121" s="30"/>
      <c r="I121" s="6"/>
      <c r="J121" s="30"/>
      <c r="K121" s="30"/>
      <c r="L121" s="31"/>
      <c r="M121" s="155"/>
      <c r="N121" s="156"/>
      <c r="O121" s="53"/>
      <c r="P121" s="53"/>
      <c r="Q121" s="53"/>
      <c r="R121" s="53"/>
      <c r="S121" s="53"/>
      <c r="T121" s="54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8" t="s">
        <v>120</v>
      </c>
      <c r="AU121" s="18" t="s">
        <v>75</v>
      </c>
    </row>
    <row r="122" spans="1:65" s="34" customFormat="1" ht="16.5" customHeight="1">
      <c r="A122" s="30"/>
      <c r="B122" s="31"/>
      <c r="C122" s="157" t="s">
        <v>216</v>
      </c>
      <c r="D122" s="157" t="s">
        <v>171</v>
      </c>
      <c r="E122" s="158" t="s">
        <v>217</v>
      </c>
      <c r="F122" s="159" t="s">
        <v>218</v>
      </c>
      <c r="G122" s="160" t="s">
        <v>138</v>
      </c>
      <c r="H122" s="161">
        <v>2</v>
      </c>
      <c r="I122" s="7"/>
      <c r="J122" s="162">
        <f>ROUND(I122*H122,2)</f>
        <v>0</v>
      </c>
      <c r="K122" s="159" t="s">
        <v>3</v>
      </c>
      <c r="L122" s="163"/>
      <c r="M122" s="164" t="s">
        <v>3</v>
      </c>
      <c r="N122" s="165" t="s">
        <v>39</v>
      </c>
      <c r="O122" s="53"/>
      <c r="P122" s="149">
        <f>O122*H122</f>
        <v>0</v>
      </c>
      <c r="Q122" s="149">
        <v>0.00015</v>
      </c>
      <c r="R122" s="149">
        <f>Q122*H122</f>
        <v>0.0003</v>
      </c>
      <c r="S122" s="149">
        <v>0</v>
      </c>
      <c r="T122" s="150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1" t="s">
        <v>175</v>
      </c>
      <c r="AT122" s="151" t="s">
        <v>171</v>
      </c>
      <c r="AU122" s="151" t="s">
        <v>75</v>
      </c>
      <c r="AY122" s="18" t="s">
        <v>110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8" t="s">
        <v>73</v>
      </c>
      <c r="BK122" s="152">
        <f>ROUND(I122*H122,2)</f>
        <v>0</v>
      </c>
      <c r="BL122" s="18" t="s">
        <v>139</v>
      </c>
      <c r="BM122" s="151" t="s">
        <v>219</v>
      </c>
    </row>
    <row r="123" spans="1:65" s="34" customFormat="1" ht="16.5" customHeight="1">
      <c r="A123" s="30"/>
      <c r="B123" s="31"/>
      <c r="C123" s="157" t="s">
        <v>220</v>
      </c>
      <c r="D123" s="157" t="s">
        <v>171</v>
      </c>
      <c r="E123" s="158" t="s">
        <v>221</v>
      </c>
      <c r="F123" s="159" t="s">
        <v>222</v>
      </c>
      <c r="G123" s="160" t="s">
        <v>174</v>
      </c>
      <c r="H123" s="161">
        <v>2</v>
      </c>
      <c r="I123" s="7"/>
      <c r="J123" s="162">
        <f>ROUND(I123*H123,2)</f>
        <v>0</v>
      </c>
      <c r="K123" s="159" t="s">
        <v>3</v>
      </c>
      <c r="L123" s="163"/>
      <c r="M123" s="164" t="s">
        <v>3</v>
      </c>
      <c r="N123" s="165" t="s">
        <v>39</v>
      </c>
      <c r="O123" s="53"/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1" t="s">
        <v>175</v>
      </c>
      <c r="AT123" s="151" t="s">
        <v>171</v>
      </c>
      <c r="AU123" s="151" t="s">
        <v>75</v>
      </c>
      <c r="AY123" s="18" t="s">
        <v>110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8" t="s">
        <v>73</v>
      </c>
      <c r="BK123" s="152">
        <f>ROUND(I123*H123,2)</f>
        <v>0</v>
      </c>
      <c r="BL123" s="18" t="s">
        <v>139</v>
      </c>
      <c r="BM123" s="151" t="s">
        <v>223</v>
      </c>
    </row>
    <row r="124" spans="1:65" s="34" customFormat="1" ht="16.5" customHeight="1">
      <c r="A124" s="30"/>
      <c r="B124" s="31"/>
      <c r="C124" s="157" t="s">
        <v>224</v>
      </c>
      <c r="D124" s="157" t="s">
        <v>171</v>
      </c>
      <c r="E124" s="158" t="s">
        <v>225</v>
      </c>
      <c r="F124" s="159" t="s">
        <v>226</v>
      </c>
      <c r="G124" s="160" t="s">
        <v>227</v>
      </c>
      <c r="H124" s="161">
        <v>6</v>
      </c>
      <c r="I124" s="7"/>
      <c r="J124" s="162">
        <f>ROUND(I124*H124,2)</f>
        <v>0</v>
      </c>
      <c r="K124" s="159" t="s">
        <v>3</v>
      </c>
      <c r="L124" s="163"/>
      <c r="M124" s="164" t="s">
        <v>3</v>
      </c>
      <c r="N124" s="165" t="s">
        <v>39</v>
      </c>
      <c r="O124" s="53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1" t="s">
        <v>175</v>
      </c>
      <c r="AT124" s="151" t="s">
        <v>171</v>
      </c>
      <c r="AU124" s="151" t="s">
        <v>75</v>
      </c>
      <c r="AY124" s="18" t="s">
        <v>110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8" t="s">
        <v>73</v>
      </c>
      <c r="BK124" s="152">
        <f>ROUND(I124*H124,2)</f>
        <v>0</v>
      </c>
      <c r="BL124" s="18" t="s">
        <v>139</v>
      </c>
      <c r="BM124" s="151" t="s">
        <v>228</v>
      </c>
    </row>
    <row r="125" spans="1:65" s="34" customFormat="1" ht="33" customHeight="1">
      <c r="A125" s="30"/>
      <c r="B125" s="31"/>
      <c r="C125" s="141" t="s">
        <v>229</v>
      </c>
      <c r="D125" s="141" t="s">
        <v>113</v>
      </c>
      <c r="E125" s="142" t="s">
        <v>230</v>
      </c>
      <c r="F125" s="143" t="s">
        <v>231</v>
      </c>
      <c r="G125" s="144" t="s">
        <v>167</v>
      </c>
      <c r="H125" s="145">
        <v>20</v>
      </c>
      <c r="I125" s="5"/>
      <c r="J125" s="146">
        <f>ROUND(I125*H125,2)</f>
        <v>0</v>
      </c>
      <c r="K125" s="143" t="s">
        <v>232</v>
      </c>
      <c r="L125" s="31"/>
      <c r="M125" s="147" t="s">
        <v>3</v>
      </c>
      <c r="N125" s="148" t="s">
        <v>39</v>
      </c>
      <c r="O125" s="53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1" t="s">
        <v>139</v>
      </c>
      <c r="AT125" s="151" t="s">
        <v>113</v>
      </c>
      <c r="AU125" s="151" t="s">
        <v>75</v>
      </c>
      <c r="AY125" s="18" t="s">
        <v>110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8" t="s">
        <v>73</v>
      </c>
      <c r="BK125" s="152">
        <f>ROUND(I125*H125,2)</f>
        <v>0</v>
      </c>
      <c r="BL125" s="18" t="s">
        <v>139</v>
      </c>
      <c r="BM125" s="151" t="s">
        <v>233</v>
      </c>
    </row>
    <row r="126" spans="1:47" s="34" customFormat="1" ht="12">
      <c r="A126" s="30"/>
      <c r="B126" s="31"/>
      <c r="C126" s="30"/>
      <c r="D126" s="153" t="s">
        <v>120</v>
      </c>
      <c r="E126" s="30"/>
      <c r="F126" s="154" t="s">
        <v>234</v>
      </c>
      <c r="G126" s="30"/>
      <c r="H126" s="30"/>
      <c r="I126" s="6"/>
      <c r="J126" s="30"/>
      <c r="K126" s="30"/>
      <c r="L126" s="31"/>
      <c r="M126" s="155"/>
      <c r="N126" s="156"/>
      <c r="O126" s="53"/>
      <c r="P126" s="53"/>
      <c r="Q126" s="53"/>
      <c r="R126" s="53"/>
      <c r="S126" s="53"/>
      <c r="T126" s="54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120</v>
      </c>
      <c r="AU126" s="18" t="s">
        <v>75</v>
      </c>
    </row>
    <row r="127" spans="1:65" s="34" customFormat="1" ht="16.5" customHeight="1">
      <c r="A127" s="30"/>
      <c r="B127" s="31"/>
      <c r="C127" s="157" t="s">
        <v>235</v>
      </c>
      <c r="D127" s="157" t="s">
        <v>171</v>
      </c>
      <c r="E127" s="158" t="s">
        <v>236</v>
      </c>
      <c r="F127" s="159" t="s">
        <v>237</v>
      </c>
      <c r="G127" s="160" t="s">
        <v>167</v>
      </c>
      <c r="H127" s="161">
        <v>23</v>
      </c>
      <c r="I127" s="7"/>
      <c r="J127" s="162">
        <f>ROUND(I127*H127,2)</f>
        <v>0</v>
      </c>
      <c r="K127" s="159" t="s">
        <v>232</v>
      </c>
      <c r="L127" s="163"/>
      <c r="M127" s="164" t="s">
        <v>3</v>
      </c>
      <c r="N127" s="165" t="s">
        <v>39</v>
      </c>
      <c r="O127" s="53"/>
      <c r="P127" s="149">
        <f>O127*H127</f>
        <v>0</v>
      </c>
      <c r="Q127" s="149">
        <v>0.00048</v>
      </c>
      <c r="R127" s="149">
        <f>Q127*H127</f>
        <v>0.01104</v>
      </c>
      <c r="S127" s="149">
        <v>0</v>
      </c>
      <c r="T127" s="150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1" t="s">
        <v>175</v>
      </c>
      <c r="AT127" s="151" t="s">
        <v>171</v>
      </c>
      <c r="AU127" s="151" t="s">
        <v>75</v>
      </c>
      <c r="AY127" s="18" t="s">
        <v>110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8" t="s">
        <v>73</v>
      </c>
      <c r="BK127" s="152">
        <f>ROUND(I127*H127,2)</f>
        <v>0</v>
      </c>
      <c r="BL127" s="18" t="s">
        <v>139</v>
      </c>
      <c r="BM127" s="151" t="s">
        <v>238</v>
      </c>
    </row>
    <row r="128" spans="2:51" s="166" customFormat="1" ht="12">
      <c r="B128" s="167"/>
      <c r="D128" s="168" t="s">
        <v>187</v>
      </c>
      <c r="F128" s="169" t="s">
        <v>239</v>
      </c>
      <c r="H128" s="170">
        <v>23</v>
      </c>
      <c r="I128" s="8"/>
      <c r="L128" s="167"/>
      <c r="M128" s="171"/>
      <c r="N128" s="172"/>
      <c r="O128" s="172"/>
      <c r="P128" s="172"/>
      <c r="Q128" s="172"/>
      <c r="R128" s="172"/>
      <c r="S128" s="172"/>
      <c r="T128" s="173"/>
      <c r="AT128" s="174" t="s">
        <v>187</v>
      </c>
      <c r="AU128" s="174" t="s">
        <v>75</v>
      </c>
      <c r="AV128" s="166" t="s">
        <v>75</v>
      </c>
      <c r="AW128" s="166" t="s">
        <v>4</v>
      </c>
      <c r="AX128" s="166" t="s">
        <v>73</v>
      </c>
      <c r="AY128" s="174" t="s">
        <v>110</v>
      </c>
    </row>
    <row r="129" spans="1:65" s="34" customFormat="1" ht="16.5" customHeight="1">
      <c r="A129" s="30"/>
      <c r="B129" s="31"/>
      <c r="C129" s="141" t="s">
        <v>240</v>
      </c>
      <c r="D129" s="141" t="s">
        <v>113</v>
      </c>
      <c r="E129" s="142" t="s">
        <v>241</v>
      </c>
      <c r="F129" s="143" t="s">
        <v>242</v>
      </c>
      <c r="G129" s="144" t="s">
        <v>167</v>
      </c>
      <c r="H129" s="145">
        <v>1660</v>
      </c>
      <c r="I129" s="5"/>
      <c r="J129" s="146">
        <f>ROUND(I129*H129,2)</f>
        <v>0</v>
      </c>
      <c r="K129" s="143" t="s">
        <v>180</v>
      </c>
      <c r="L129" s="31"/>
      <c r="M129" s="147" t="s">
        <v>3</v>
      </c>
      <c r="N129" s="148" t="s">
        <v>39</v>
      </c>
      <c r="O129" s="53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1" t="s">
        <v>139</v>
      </c>
      <c r="AT129" s="151" t="s">
        <v>113</v>
      </c>
      <c r="AU129" s="151" t="s">
        <v>75</v>
      </c>
      <c r="AY129" s="18" t="s">
        <v>110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8" t="s">
        <v>73</v>
      </c>
      <c r="BK129" s="152">
        <f>ROUND(I129*H129,2)</f>
        <v>0</v>
      </c>
      <c r="BL129" s="18" t="s">
        <v>139</v>
      </c>
      <c r="BM129" s="151" t="s">
        <v>243</v>
      </c>
    </row>
    <row r="130" spans="1:47" s="34" customFormat="1" ht="12">
      <c r="A130" s="30"/>
      <c r="B130" s="31"/>
      <c r="C130" s="30"/>
      <c r="D130" s="153" t="s">
        <v>120</v>
      </c>
      <c r="E130" s="30"/>
      <c r="F130" s="154" t="s">
        <v>244</v>
      </c>
      <c r="G130" s="30"/>
      <c r="H130" s="30"/>
      <c r="I130" s="6"/>
      <c r="J130" s="30"/>
      <c r="K130" s="30"/>
      <c r="L130" s="31"/>
      <c r="M130" s="155"/>
      <c r="N130" s="156"/>
      <c r="O130" s="53"/>
      <c r="P130" s="53"/>
      <c r="Q130" s="53"/>
      <c r="R130" s="53"/>
      <c r="S130" s="53"/>
      <c r="T130" s="54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8" t="s">
        <v>120</v>
      </c>
      <c r="AU130" s="18" t="s">
        <v>75</v>
      </c>
    </row>
    <row r="131" spans="1:65" s="34" customFormat="1" ht="16.5" customHeight="1">
      <c r="A131" s="30"/>
      <c r="B131" s="31"/>
      <c r="C131" s="157" t="s">
        <v>245</v>
      </c>
      <c r="D131" s="157" t="s">
        <v>171</v>
      </c>
      <c r="E131" s="158" t="s">
        <v>246</v>
      </c>
      <c r="F131" s="159" t="s">
        <v>247</v>
      </c>
      <c r="G131" s="160" t="s">
        <v>167</v>
      </c>
      <c r="H131" s="161">
        <v>1660</v>
      </c>
      <c r="I131" s="7"/>
      <c r="J131" s="162">
        <f>ROUND(I131*H131,2)</f>
        <v>0</v>
      </c>
      <c r="K131" s="159" t="s">
        <v>3</v>
      </c>
      <c r="L131" s="163"/>
      <c r="M131" s="164" t="s">
        <v>3</v>
      </c>
      <c r="N131" s="165" t="s">
        <v>39</v>
      </c>
      <c r="O131" s="53"/>
      <c r="P131" s="149">
        <f>O131*H131</f>
        <v>0</v>
      </c>
      <c r="Q131" s="149">
        <v>8E-05</v>
      </c>
      <c r="R131" s="149">
        <f>Q131*H131</f>
        <v>0.1328</v>
      </c>
      <c r="S131" s="149">
        <v>0</v>
      </c>
      <c r="T131" s="15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1" t="s">
        <v>175</v>
      </c>
      <c r="AT131" s="151" t="s">
        <v>171</v>
      </c>
      <c r="AU131" s="151" t="s">
        <v>75</v>
      </c>
      <c r="AY131" s="18" t="s">
        <v>110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8" t="s">
        <v>73</v>
      </c>
      <c r="BK131" s="152">
        <f>ROUND(I131*H131,2)</f>
        <v>0</v>
      </c>
      <c r="BL131" s="18" t="s">
        <v>139</v>
      </c>
      <c r="BM131" s="151" t="s">
        <v>248</v>
      </c>
    </row>
    <row r="132" spans="2:51" s="166" customFormat="1" ht="12">
      <c r="B132" s="167"/>
      <c r="D132" s="168" t="s">
        <v>187</v>
      </c>
      <c r="F132" s="169" t="s">
        <v>249</v>
      </c>
      <c r="H132" s="170">
        <v>1660</v>
      </c>
      <c r="I132" s="8"/>
      <c r="L132" s="167"/>
      <c r="M132" s="171"/>
      <c r="N132" s="172"/>
      <c r="O132" s="172"/>
      <c r="P132" s="172"/>
      <c r="Q132" s="172"/>
      <c r="R132" s="172"/>
      <c r="S132" s="172"/>
      <c r="T132" s="173"/>
      <c r="AT132" s="174" t="s">
        <v>187</v>
      </c>
      <c r="AU132" s="174" t="s">
        <v>75</v>
      </c>
      <c r="AV132" s="166" t="s">
        <v>75</v>
      </c>
      <c r="AW132" s="166" t="s">
        <v>4</v>
      </c>
      <c r="AX132" s="166" t="s">
        <v>73</v>
      </c>
      <c r="AY132" s="174" t="s">
        <v>110</v>
      </c>
    </row>
    <row r="133" spans="1:65" s="34" customFormat="1" ht="24.2" customHeight="1">
      <c r="A133" s="30"/>
      <c r="B133" s="31"/>
      <c r="C133" s="141" t="s">
        <v>250</v>
      </c>
      <c r="D133" s="141" t="s">
        <v>113</v>
      </c>
      <c r="E133" s="142" t="s">
        <v>251</v>
      </c>
      <c r="F133" s="143" t="s">
        <v>252</v>
      </c>
      <c r="G133" s="144" t="s">
        <v>167</v>
      </c>
      <c r="H133" s="145">
        <v>42</v>
      </c>
      <c r="I133" s="5"/>
      <c r="J133" s="146">
        <f>ROUND(I133*H133,2)</f>
        <v>0</v>
      </c>
      <c r="K133" s="143" t="s">
        <v>117</v>
      </c>
      <c r="L133" s="31"/>
      <c r="M133" s="147" t="s">
        <v>3</v>
      </c>
      <c r="N133" s="148" t="s">
        <v>39</v>
      </c>
      <c r="O133" s="53"/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1" t="s">
        <v>139</v>
      </c>
      <c r="AT133" s="151" t="s">
        <v>113</v>
      </c>
      <c r="AU133" s="151" t="s">
        <v>75</v>
      </c>
      <c r="AY133" s="18" t="s">
        <v>110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8" t="s">
        <v>73</v>
      </c>
      <c r="BK133" s="152">
        <f>ROUND(I133*H133,2)</f>
        <v>0</v>
      </c>
      <c r="BL133" s="18" t="s">
        <v>139</v>
      </c>
      <c r="BM133" s="151" t="s">
        <v>253</v>
      </c>
    </row>
    <row r="134" spans="1:47" s="34" customFormat="1" ht="12">
      <c r="A134" s="30"/>
      <c r="B134" s="31"/>
      <c r="C134" s="30"/>
      <c r="D134" s="153" t="s">
        <v>120</v>
      </c>
      <c r="E134" s="30"/>
      <c r="F134" s="154" t="s">
        <v>254</v>
      </c>
      <c r="G134" s="30"/>
      <c r="H134" s="30"/>
      <c r="I134" s="6"/>
      <c r="J134" s="30"/>
      <c r="K134" s="30"/>
      <c r="L134" s="31"/>
      <c r="M134" s="155"/>
      <c r="N134" s="156"/>
      <c r="O134" s="53"/>
      <c r="P134" s="53"/>
      <c r="Q134" s="53"/>
      <c r="R134" s="53"/>
      <c r="S134" s="53"/>
      <c r="T134" s="54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8" t="s">
        <v>120</v>
      </c>
      <c r="AU134" s="18" t="s">
        <v>75</v>
      </c>
    </row>
    <row r="135" spans="1:65" s="34" customFormat="1" ht="16.5" customHeight="1">
      <c r="A135" s="30"/>
      <c r="B135" s="31"/>
      <c r="C135" s="157" t="s">
        <v>255</v>
      </c>
      <c r="D135" s="157" t="s">
        <v>171</v>
      </c>
      <c r="E135" s="158" t="s">
        <v>256</v>
      </c>
      <c r="F135" s="159" t="s">
        <v>257</v>
      </c>
      <c r="G135" s="160" t="s">
        <v>167</v>
      </c>
      <c r="H135" s="161">
        <v>10</v>
      </c>
      <c r="I135" s="7"/>
      <c r="J135" s="162">
        <f>ROUND(I135*H135,2)</f>
        <v>0</v>
      </c>
      <c r="K135" s="159" t="s">
        <v>3</v>
      </c>
      <c r="L135" s="163"/>
      <c r="M135" s="164" t="s">
        <v>3</v>
      </c>
      <c r="N135" s="165" t="s">
        <v>39</v>
      </c>
      <c r="O135" s="53"/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1" t="s">
        <v>175</v>
      </c>
      <c r="AT135" s="151" t="s">
        <v>171</v>
      </c>
      <c r="AU135" s="151" t="s">
        <v>75</v>
      </c>
      <c r="AY135" s="18" t="s">
        <v>110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8" t="s">
        <v>73</v>
      </c>
      <c r="BK135" s="152">
        <f>ROUND(I135*H135,2)</f>
        <v>0</v>
      </c>
      <c r="BL135" s="18" t="s">
        <v>139</v>
      </c>
      <c r="BM135" s="151" t="s">
        <v>258</v>
      </c>
    </row>
    <row r="136" spans="1:47" s="34" customFormat="1" ht="19.5">
      <c r="A136" s="30"/>
      <c r="B136" s="31"/>
      <c r="C136" s="30"/>
      <c r="D136" s="168" t="s">
        <v>259</v>
      </c>
      <c r="E136" s="30"/>
      <c r="F136" s="175" t="s">
        <v>260</v>
      </c>
      <c r="G136" s="30"/>
      <c r="H136" s="30"/>
      <c r="I136" s="6"/>
      <c r="J136" s="30"/>
      <c r="K136" s="30"/>
      <c r="L136" s="31"/>
      <c r="M136" s="155"/>
      <c r="N136" s="156"/>
      <c r="O136" s="53"/>
      <c r="P136" s="53"/>
      <c r="Q136" s="53"/>
      <c r="R136" s="53"/>
      <c r="S136" s="53"/>
      <c r="T136" s="54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8" t="s">
        <v>259</v>
      </c>
      <c r="AU136" s="18" t="s">
        <v>75</v>
      </c>
    </row>
    <row r="137" spans="1:65" s="34" customFormat="1" ht="16.5" customHeight="1">
      <c r="A137" s="30"/>
      <c r="B137" s="31"/>
      <c r="C137" s="157" t="s">
        <v>261</v>
      </c>
      <c r="D137" s="157" t="s">
        <v>171</v>
      </c>
      <c r="E137" s="158" t="s">
        <v>262</v>
      </c>
      <c r="F137" s="159" t="s">
        <v>263</v>
      </c>
      <c r="G137" s="160" t="s">
        <v>167</v>
      </c>
      <c r="H137" s="161">
        <v>12</v>
      </c>
      <c r="I137" s="7"/>
      <c r="J137" s="162">
        <f>ROUND(I137*H137,2)</f>
        <v>0</v>
      </c>
      <c r="K137" s="159" t="s">
        <v>3</v>
      </c>
      <c r="L137" s="163"/>
      <c r="M137" s="164" t="s">
        <v>3</v>
      </c>
      <c r="N137" s="165" t="s">
        <v>39</v>
      </c>
      <c r="O137" s="53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1" t="s">
        <v>175</v>
      </c>
      <c r="AT137" s="151" t="s">
        <v>171</v>
      </c>
      <c r="AU137" s="151" t="s">
        <v>75</v>
      </c>
      <c r="AY137" s="18" t="s">
        <v>110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8" t="s">
        <v>73</v>
      </c>
      <c r="BK137" s="152">
        <f>ROUND(I137*H137,2)</f>
        <v>0</v>
      </c>
      <c r="BL137" s="18" t="s">
        <v>139</v>
      </c>
      <c r="BM137" s="151" t="s">
        <v>264</v>
      </c>
    </row>
    <row r="138" spans="1:47" s="34" customFormat="1" ht="29.25">
      <c r="A138" s="30"/>
      <c r="B138" s="31"/>
      <c r="C138" s="30"/>
      <c r="D138" s="168" t="s">
        <v>259</v>
      </c>
      <c r="E138" s="30"/>
      <c r="F138" s="175" t="s">
        <v>265</v>
      </c>
      <c r="G138" s="30"/>
      <c r="H138" s="30"/>
      <c r="I138" s="6"/>
      <c r="J138" s="30"/>
      <c r="K138" s="30"/>
      <c r="L138" s="31"/>
      <c r="M138" s="155"/>
      <c r="N138" s="156"/>
      <c r="O138" s="53"/>
      <c r="P138" s="53"/>
      <c r="Q138" s="53"/>
      <c r="R138" s="53"/>
      <c r="S138" s="53"/>
      <c r="T138" s="54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8" t="s">
        <v>259</v>
      </c>
      <c r="AU138" s="18" t="s">
        <v>75</v>
      </c>
    </row>
    <row r="139" spans="1:65" s="34" customFormat="1" ht="16.5" customHeight="1">
      <c r="A139" s="30"/>
      <c r="B139" s="31"/>
      <c r="C139" s="157" t="s">
        <v>266</v>
      </c>
      <c r="D139" s="157" t="s">
        <v>171</v>
      </c>
      <c r="E139" s="158" t="s">
        <v>267</v>
      </c>
      <c r="F139" s="159" t="s">
        <v>268</v>
      </c>
      <c r="G139" s="160" t="s">
        <v>167</v>
      </c>
      <c r="H139" s="161">
        <v>20</v>
      </c>
      <c r="I139" s="7"/>
      <c r="J139" s="162">
        <f>ROUND(I139*H139,2)</f>
        <v>0</v>
      </c>
      <c r="K139" s="159" t="s">
        <v>3</v>
      </c>
      <c r="L139" s="163"/>
      <c r="M139" s="164" t="s">
        <v>3</v>
      </c>
      <c r="N139" s="165" t="s">
        <v>39</v>
      </c>
      <c r="O139" s="53"/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1" t="s">
        <v>175</v>
      </c>
      <c r="AT139" s="151" t="s">
        <v>171</v>
      </c>
      <c r="AU139" s="151" t="s">
        <v>75</v>
      </c>
      <c r="AY139" s="18" t="s">
        <v>110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8" t="s">
        <v>73</v>
      </c>
      <c r="BK139" s="152">
        <f>ROUND(I139*H139,2)</f>
        <v>0</v>
      </c>
      <c r="BL139" s="18" t="s">
        <v>139</v>
      </c>
      <c r="BM139" s="151" t="s">
        <v>269</v>
      </c>
    </row>
    <row r="140" spans="1:65" s="34" customFormat="1" ht="24.2" customHeight="1">
      <c r="A140" s="30"/>
      <c r="B140" s="31"/>
      <c r="C140" s="141" t="s">
        <v>270</v>
      </c>
      <c r="D140" s="141" t="s">
        <v>113</v>
      </c>
      <c r="E140" s="142" t="s">
        <v>271</v>
      </c>
      <c r="F140" s="143" t="s">
        <v>272</v>
      </c>
      <c r="G140" s="144" t="s">
        <v>167</v>
      </c>
      <c r="H140" s="145">
        <v>14</v>
      </c>
      <c r="I140" s="5"/>
      <c r="J140" s="146">
        <f>ROUND(I140*H140,2)</f>
        <v>0</v>
      </c>
      <c r="K140" s="143" t="s">
        <v>232</v>
      </c>
      <c r="L140" s="31"/>
      <c r="M140" s="147" t="s">
        <v>3</v>
      </c>
      <c r="N140" s="148" t="s">
        <v>39</v>
      </c>
      <c r="O140" s="53"/>
      <c r="P140" s="149">
        <f>O140*H140</f>
        <v>0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1" t="s">
        <v>139</v>
      </c>
      <c r="AT140" s="151" t="s">
        <v>113</v>
      </c>
      <c r="AU140" s="151" t="s">
        <v>75</v>
      </c>
      <c r="AY140" s="18" t="s">
        <v>110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73</v>
      </c>
      <c r="BK140" s="152">
        <f>ROUND(I140*H140,2)</f>
        <v>0</v>
      </c>
      <c r="BL140" s="18" t="s">
        <v>139</v>
      </c>
      <c r="BM140" s="151" t="s">
        <v>273</v>
      </c>
    </row>
    <row r="141" spans="1:47" s="34" customFormat="1" ht="12">
      <c r="A141" s="30"/>
      <c r="B141" s="31"/>
      <c r="C141" s="30"/>
      <c r="D141" s="153" t="s">
        <v>120</v>
      </c>
      <c r="E141" s="30"/>
      <c r="F141" s="154" t="s">
        <v>274</v>
      </c>
      <c r="G141" s="30"/>
      <c r="H141" s="30"/>
      <c r="I141" s="6"/>
      <c r="J141" s="30"/>
      <c r="K141" s="30"/>
      <c r="L141" s="31"/>
      <c r="M141" s="155"/>
      <c r="N141" s="156"/>
      <c r="O141" s="53"/>
      <c r="P141" s="53"/>
      <c r="Q141" s="53"/>
      <c r="R141" s="53"/>
      <c r="S141" s="53"/>
      <c r="T141" s="54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8" t="s">
        <v>120</v>
      </c>
      <c r="AU141" s="18" t="s">
        <v>75</v>
      </c>
    </row>
    <row r="142" spans="1:65" s="34" customFormat="1" ht="16.5" customHeight="1">
      <c r="A142" s="30"/>
      <c r="B142" s="31"/>
      <c r="C142" s="157" t="s">
        <v>275</v>
      </c>
      <c r="D142" s="157" t="s">
        <v>171</v>
      </c>
      <c r="E142" s="158" t="s">
        <v>276</v>
      </c>
      <c r="F142" s="159" t="s">
        <v>277</v>
      </c>
      <c r="G142" s="160" t="s">
        <v>167</v>
      </c>
      <c r="H142" s="161">
        <v>16.1</v>
      </c>
      <c r="I142" s="7"/>
      <c r="J142" s="162">
        <f>ROUND(I142*H142,2)</f>
        <v>0</v>
      </c>
      <c r="K142" s="159" t="s">
        <v>232</v>
      </c>
      <c r="L142" s="163"/>
      <c r="M142" s="164" t="s">
        <v>3</v>
      </c>
      <c r="N142" s="165" t="s">
        <v>39</v>
      </c>
      <c r="O142" s="53"/>
      <c r="P142" s="149">
        <f>O142*H142</f>
        <v>0</v>
      </c>
      <c r="Q142" s="149">
        <v>0.00361</v>
      </c>
      <c r="R142" s="149">
        <f>Q142*H142</f>
        <v>0.058121000000000006</v>
      </c>
      <c r="S142" s="149">
        <v>0</v>
      </c>
      <c r="T142" s="15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1" t="s">
        <v>175</v>
      </c>
      <c r="AT142" s="151" t="s">
        <v>171</v>
      </c>
      <c r="AU142" s="151" t="s">
        <v>75</v>
      </c>
      <c r="AY142" s="18" t="s">
        <v>110</v>
      </c>
      <c r="BE142" s="152">
        <f>IF(N142="základní",J142,0)</f>
        <v>0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8" t="s">
        <v>73</v>
      </c>
      <c r="BK142" s="152">
        <f>ROUND(I142*H142,2)</f>
        <v>0</v>
      </c>
      <c r="BL142" s="18" t="s">
        <v>139</v>
      </c>
      <c r="BM142" s="151" t="s">
        <v>278</v>
      </c>
    </row>
    <row r="143" spans="2:51" s="166" customFormat="1" ht="12">
      <c r="B143" s="167"/>
      <c r="D143" s="168" t="s">
        <v>187</v>
      </c>
      <c r="F143" s="169" t="s">
        <v>279</v>
      </c>
      <c r="H143" s="170">
        <v>16.1</v>
      </c>
      <c r="I143" s="8"/>
      <c r="L143" s="167"/>
      <c r="M143" s="171"/>
      <c r="N143" s="172"/>
      <c r="O143" s="172"/>
      <c r="P143" s="172"/>
      <c r="Q143" s="172"/>
      <c r="R143" s="172"/>
      <c r="S143" s="172"/>
      <c r="T143" s="173"/>
      <c r="AT143" s="174" t="s">
        <v>187</v>
      </c>
      <c r="AU143" s="174" t="s">
        <v>75</v>
      </c>
      <c r="AV143" s="166" t="s">
        <v>75</v>
      </c>
      <c r="AW143" s="166" t="s">
        <v>4</v>
      </c>
      <c r="AX143" s="166" t="s">
        <v>73</v>
      </c>
      <c r="AY143" s="174" t="s">
        <v>110</v>
      </c>
    </row>
    <row r="144" spans="1:65" s="34" customFormat="1" ht="24.2" customHeight="1">
      <c r="A144" s="30"/>
      <c r="B144" s="31"/>
      <c r="C144" s="141" t="s">
        <v>280</v>
      </c>
      <c r="D144" s="141" t="s">
        <v>113</v>
      </c>
      <c r="E144" s="142" t="s">
        <v>281</v>
      </c>
      <c r="F144" s="143" t="s">
        <v>282</v>
      </c>
      <c r="G144" s="144" t="s">
        <v>167</v>
      </c>
      <c r="H144" s="145">
        <v>12</v>
      </c>
      <c r="I144" s="5"/>
      <c r="J144" s="146">
        <f>ROUND(I144*H144,2)</f>
        <v>0</v>
      </c>
      <c r="K144" s="143" t="s">
        <v>232</v>
      </c>
      <c r="L144" s="31"/>
      <c r="M144" s="147" t="s">
        <v>3</v>
      </c>
      <c r="N144" s="148" t="s">
        <v>39</v>
      </c>
      <c r="O144" s="53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1" t="s">
        <v>139</v>
      </c>
      <c r="AT144" s="151" t="s">
        <v>113</v>
      </c>
      <c r="AU144" s="151" t="s">
        <v>75</v>
      </c>
      <c r="AY144" s="18" t="s">
        <v>110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8" t="s">
        <v>73</v>
      </c>
      <c r="BK144" s="152">
        <f>ROUND(I144*H144,2)</f>
        <v>0</v>
      </c>
      <c r="BL144" s="18" t="s">
        <v>139</v>
      </c>
      <c r="BM144" s="151" t="s">
        <v>283</v>
      </c>
    </row>
    <row r="145" spans="1:47" s="34" customFormat="1" ht="12">
      <c r="A145" s="30"/>
      <c r="B145" s="31"/>
      <c r="C145" s="30"/>
      <c r="D145" s="153" t="s">
        <v>120</v>
      </c>
      <c r="E145" s="30"/>
      <c r="F145" s="154" t="s">
        <v>284</v>
      </c>
      <c r="G145" s="30"/>
      <c r="H145" s="30"/>
      <c r="I145" s="6"/>
      <c r="J145" s="30"/>
      <c r="K145" s="30"/>
      <c r="L145" s="31"/>
      <c r="M145" s="155"/>
      <c r="N145" s="156"/>
      <c r="O145" s="53"/>
      <c r="P145" s="53"/>
      <c r="Q145" s="53"/>
      <c r="R145" s="53"/>
      <c r="S145" s="53"/>
      <c r="T145" s="54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8" t="s">
        <v>120</v>
      </c>
      <c r="AU145" s="18" t="s">
        <v>75</v>
      </c>
    </row>
    <row r="146" spans="1:65" s="34" customFormat="1" ht="16.5" customHeight="1">
      <c r="A146" s="30"/>
      <c r="B146" s="31"/>
      <c r="C146" s="157" t="s">
        <v>285</v>
      </c>
      <c r="D146" s="157" t="s">
        <v>171</v>
      </c>
      <c r="E146" s="158" t="s">
        <v>286</v>
      </c>
      <c r="F146" s="159" t="s">
        <v>287</v>
      </c>
      <c r="G146" s="160" t="s">
        <v>167</v>
      </c>
      <c r="H146" s="161">
        <v>13.8</v>
      </c>
      <c r="I146" s="7"/>
      <c r="J146" s="162">
        <f>ROUND(I146*H146,2)</f>
        <v>0</v>
      </c>
      <c r="K146" s="159" t="s">
        <v>232</v>
      </c>
      <c r="L146" s="163"/>
      <c r="M146" s="164" t="s">
        <v>3</v>
      </c>
      <c r="N146" s="165" t="s">
        <v>39</v>
      </c>
      <c r="O146" s="53"/>
      <c r="P146" s="149">
        <f>O146*H146</f>
        <v>0</v>
      </c>
      <c r="Q146" s="149">
        <v>0.0011</v>
      </c>
      <c r="R146" s="149">
        <f>Q146*H146</f>
        <v>0.015180000000000003</v>
      </c>
      <c r="S146" s="149">
        <v>0</v>
      </c>
      <c r="T146" s="15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1" t="s">
        <v>175</v>
      </c>
      <c r="AT146" s="151" t="s">
        <v>171</v>
      </c>
      <c r="AU146" s="151" t="s">
        <v>75</v>
      </c>
      <c r="AY146" s="18" t="s">
        <v>110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8" t="s">
        <v>73</v>
      </c>
      <c r="BK146" s="152">
        <f>ROUND(I146*H146,2)</f>
        <v>0</v>
      </c>
      <c r="BL146" s="18" t="s">
        <v>139</v>
      </c>
      <c r="BM146" s="151" t="s">
        <v>288</v>
      </c>
    </row>
    <row r="147" spans="2:51" s="166" customFormat="1" ht="12">
      <c r="B147" s="167"/>
      <c r="D147" s="168" t="s">
        <v>187</v>
      </c>
      <c r="F147" s="169" t="s">
        <v>289</v>
      </c>
      <c r="H147" s="170">
        <v>13.8</v>
      </c>
      <c r="I147" s="8"/>
      <c r="L147" s="167"/>
      <c r="M147" s="171"/>
      <c r="N147" s="172"/>
      <c r="O147" s="172"/>
      <c r="P147" s="172"/>
      <c r="Q147" s="172"/>
      <c r="R147" s="172"/>
      <c r="S147" s="172"/>
      <c r="T147" s="173"/>
      <c r="AT147" s="174" t="s">
        <v>187</v>
      </c>
      <c r="AU147" s="174" t="s">
        <v>75</v>
      </c>
      <c r="AV147" s="166" t="s">
        <v>75</v>
      </c>
      <c r="AW147" s="166" t="s">
        <v>4</v>
      </c>
      <c r="AX147" s="166" t="s">
        <v>73</v>
      </c>
      <c r="AY147" s="174" t="s">
        <v>110</v>
      </c>
    </row>
    <row r="148" spans="1:65" s="34" customFormat="1" ht="24.2" customHeight="1">
      <c r="A148" s="30"/>
      <c r="B148" s="31"/>
      <c r="C148" s="141" t="s">
        <v>290</v>
      </c>
      <c r="D148" s="141" t="s">
        <v>113</v>
      </c>
      <c r="E148" s="142" t="s">
        <v>291</v>
      </c>
      <c r="F148" s="143" t="s">
        <v>292</v>
      </c>
      <c r="G148" s="144" t="s">
        <v>167</v>
      </c>
      <c r="H148" s="145">
        <v>20</v>
      </c>
      <c r="I148" s="5"/>
      <c r="J148" s="146">
        <f>ROUND(I148*H148,2)</f>
        <v>0</v>
      </c>
      <c r="K148" s="143" t="s">
        <v>180</v>
      </c>
      <c r="L148" s="31"/>
      <c r="M148" s="147" t="s">
        <v>3</v>
      </c>
      <c r="N148" s="148" t="s">
        <v>39</v>
      </c>
      <c r="O148" s="53"/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1" t="s">
        <v>139</v>
      </c>
      <c r="AT148" s="151" t="s">
        <v>113</v>
      </c>
      <c r="AU148" s="151" t="s">
        <v>75</v>
      </c>
      <c r="AY148" s="18" t="s">
        <v>110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8" t="s">
        <v>73</v>
      </c>
      <c r="BK148" s="152">
        <f>ROUND(I148*H148,2)</f>
        <v>0</v>
      </c>
      <c r="BL148" s="18" t="s">
        <v>139</v>
      </c>
      <c r="BM148" s="151" t="s">
        <v>293</v>
      </c>
    </row>
    <row r="149" spans="1:47" s="34" customFormat="1" ht="12">
      <c r="A149" s="30"/>
      <c r="B149" s="31"/>
      <c r="C149" s="30"/>
      <c r="D149" s="153" t="s">
        <v>120</v>
      </c>
      <c r="E149" s="30"/>
      <c r="F149" s="154" t="s">
        <v>294</v>
      </c>
      <c r="G149" s="30"/>
      <c r="H149" s="30"/>
      <c r="I149" s="6"/>
      <c r="J149" s="30"/>
      <c r="K149" s="30"/>
      <c r="L149" s="31"/>
      <c r="M149" s="155"/>
      <c r="N149" s="156"/>
      <c r="O149" s="53"/>
      <c r="P149" s="53"/>
      <c r="Q149" s="53"/>
      <c r="R149" s="53"/>
      <c r="S149" s="53"/>
      <c r="T149" s="54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8" t="s">
        <v>120</v>
      </c>
      <c r="AU149" s="18" t="s">
        <v>75</v>
      </c>
    </row>
    <row r="150" spans="1:65" s="34" customFormat="1" ht="16.5" customHeight="1">
      <c r="A150" s="30"/>
      <c r="B150" s="31"/>
      <c r="C150" s="157" t="s">
        <v>295</v>
      </c>
      <c r="D150" s="157" t="s">
        <v>171</v>
      </c>
      <c r="E150" s="158" t="s">
        <v>296</v>
      </c>
      <c r="F150" s="159" t="s">
        <v>297</v>
      </c>
      <c r="G150" s="160" t="s">
        <v>167</v>
      </c>
      <c r="H150" s="161">
        <v>23</v>
      </c>
      <c r="I150" s="7"/>
      <c r="J150" s="162">
        <f>ROUND(I150*H150,2)</f>
        <v>0</v>
      </c>
      <c r="K150" s="159" t="s">
        <v>180</v>
      </c>
      <c r="L150" s="163"/>
      <c r="M150" s="164" t="s">
        <v>3</v>
      </c>
      <c r="N150" s="165" t="s">
        <v>39</v>
      </c>
      <c r="O150" s="53"/>
      <c r="P150" s="149">
        <f>O150*H150</f>
        <v>0</v>
      </c>
      <c r="Q150" s="149">
        <v>0.00274</v>
      </c>
      <c r="R150" s="149">
        <f>Q150*H150</f>
        <v>0.06301999999999999</v>
      </c>
      <c r="S150" s="149">
        <v>0</v>
      </c>
      <c r="T150" s="15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1" t="s">
        <v>175</v>
      </c>
      <c r="AT150" s="151" t="s">
        <v>171</v>
      </c>
      <c r="AU150" s="151" t="s">
        <v>75</v>
      </c>
      <c r="AY150" s="18" t="s">
        <v>110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8" t="s">
        <v>73</v>
      </c>
      <c r="BK150" s="152">
        <f>ROUND(I150*H150,2)</f>
        <v>0</v>
      </c>
      <c r="BL150" s="18" t="s">
        <v>139</v>
      </c>
      <c r="BM150" s="151" t="s">
        <v>298</v>
      </c>
    </row>
    <row r="151" spans="2:51" s="166" customFormat="1" ht="12">
      <c r="B151" s="167"/>
      <c r="D151" s="168" t="s">
        <v>187</v>
      </c>
      <c r="F151" s="169" t="s">
        <v>239</v>
      </c>
      <c r="H151" s="170">
        <v>23</v>
      </c>
      <c r="I151" s="8"/>
      <c r="L151" s="167"/>
      <c r="M151" s="171"/>
      <c r="N151" s="172"/>
      <c r="O151" s="172"/>
      <c r="P151" s="172"/>
      <c r="Q151" s="172"/>
      <c r="R151" s="172"/>
      <c r="S151" s="172"/>
      <c r="T151" s="173"/>
      <c r="AT151" s="174" t="s">
        <v>187</v>
      </c>
      <c r="AU151" s="174" t="s">
        <v>75</v>
      </c>
      <c r="AV151" s="166" t="s">
        <v>75</v>
      </c>
      <c r="AW151" s="166" t="s">
        <v>4</v>
      </c>
      <c r="AX151" s="166" t="s">
        <v>73</v>
      </c>
      <c r="AY151" s="174" t="s">
        <v>110</v>
      </c>
    </row>
    <row r="152" spans="1:65" s="34" customFormat="1" ht="24.2" customHeight="1">
      <c r="A152" s="30"/>
      <c r="B152" s="31"/>
      <c r="C152" s="141" t="s">
        <v>299</v>
      </c>
      <c r="D152" s="141" t="s">
        <v>113</v>
      </c>
      <c r="E152" s="142" t="s">
        <v>300</v>
      </c>
      <c r="F152" s="143" t="s">
        <v>301</v>
      </c>
      <c r="G152" s="144" t="s">
        <v>167</v>
      </c>
      <c r="H152" s="145">
        <v>60</v>
      </c>
      <c r="I152" s="5"/>
      <c r="J152" s="146">
        <f>ROUND(I152*H152,2)</f>
        <v>0</v>
      </c>
      <c r="K152" s="143" t="s">
        <v>232</v>
      </c>
      <c r="L152" s="31"/>
      <c r="M152" s="147" t="s">
        <v>3</v>
      </c>
      <c r="N152" s="148" t="s">
        <v>39</v>
      </c>
      <c r="O152" s="53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139</v>
      </c>
      <c r="AT152" s="151" t="s">
        <v>113</v>
      </c>
      <c r="AU152" s="151" t="s">
        <v>75</v>
      </c>
      <c r="AY152" s="18" t="s">
        <v>110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73</v>
      </c>
      <c r="BK152" s="152">
        <f>ROUND(I152*H152,2)</f>
        <v>0</v>
      </c>
      <c r="BL152" s="18" t="s">
        <v>139</v>
      </c>
      <c r="BM152" s="151" t="s">
        <v>302</v>
      </c>
    </row>
    <row r="153" spans="1:47" s="34" customFormat="1" ht="12">
      <c r="A153" s="30"/>
      <c r="B153" s="31"/>
      <c r="C153" s="30"/>
      <c r="D153" s="153" t="s">
        <v>120</v>
      </c>
      <c r="E153" s="30"/>
      <c r="F153" s="154" t="s">
        <v>303</v>
      </c>
      <c r="G153" s="30"/>
      <c r="H153" s="30"/>
      <c r="I153" s="6"/>
      <c r="J153" s="30"/>
      <c r="K153" s="30"/>
      <c r="L153" s="31"/>
      <c r="M153" s="155"/>
      <c r="N153" s="156"/>
      <c r="O153" s="53"/>
      <c r="P153" s="53"/>
      <c r="Q153" s="53"/>
      <c r="R153" s="53"/>
      <c r="S153" s="53"/>
      <c r="T153" s="54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8" t="s">
        <v>120</v>
      </c>
      <c r="AU153" s="18" t="s">
        <v>75</v>
      </c>
    </row>
    <row r="154" spans="1:65" s="34" customFormat="1" ht="16.5" customHeight="1">
      <c r="A154" s="30"/>
      <c r="B154" s="31"/>
      <c r="C154" s="157" t="s">
        <v>304</v>
      </c>
      <c r="D154" s="157" t="s">
        <v>171</v>
      </c>
      <c r="E154" s="158" t="s">
        <v>305</v>
      </c>
      <c r="F154" s="159" t="s">
        <v>306</v>
      </c>
      <c r="G154" s="160" t="s">
        <v>167</v>
      </c>
      <c r="H154" s="161">
        <v>60</v>
      </c>
      <c r="I154" s="7"/>
      <c r="J154" s="162">
        <f>ROUND(I154*H154,2)</f>
        <v>0</v>
      </c>
      <c r="K154" s="159" t="s">
        <v>3</v>
      </c>
      <c r="L154" s="163"/>
      <c r="M154" s="164" t="s">
        <v>3</v>
      </c>
      <c r="N154" s="165" t="s">
        <v>39</v>
      </c>
      <c r="O154" s="53"/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1" t="s">
        <v>175</v>
      </c>
      <c r="AT154" s="151" t="s">
        <v>171</v>
      </c>
      <c r="AU154" s="151" t="s">
        <v>75</v>
      </c>
      <c r="AY154" s="18" t="s">
        <v>110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73</v>
      </c>
      <c r="BK154" s="152">
        <f>ROUND(I154*H154,2)</f>
        <v>0</v>
      </c>
      <c r="BL154" s="18" t="s">
        <v>139</v>
      </c>
      <c r="BM154" s="151" t="s">
        <v>307</v>
      </c>
    </row>
    <row r="155" spans="1:65" s="34" customFormat="1" ht="21.75" customHeight="1">
      <c r="A155" s="30"/>
      <c r="B155" s="31"/>
      <c r="C155" s="141" t="s">
        <v>308</v>
      </c>
      <c r="D155" s="141" t="s">
        <v>113</v>
      </c>
      <c r="E155" s="142" t="s">
        <v>309</v>
      </c>
      <c r="F155" s="143" t="s">
        <v>310</v>
      </c>
      <c r="G155" s="144" t="s">
        <v>174</v>
      </c>
      <c r="H155" s="145">
        <v>15</v>
      </c>
      <c r="I155" s="5"/>
      <c r="J155" s="146">
        <f>ROUND(I155*H155,2)</f>
        <v>0</v>
      </c>
      <c r="K155" s="143" t="s">
        <v>180</v>
      </c>
      <c r="L155" s="31"/>
      <c r="M155" s="147" t="s">
        <v>3</v>
      </c>
      <c r="N155" s="148" t="s">
        <v>39</v>
      </c>
      <c r="O155" s="53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1" t="s">
        <v>139</v>
      </c>
      <c r="AT155" s="151" t="s">
        <v>113</v>
      </c>
      <c r="AU155" s="151" t="s">
        <v>75</v>
      </c>
      <c r="AY155" s="18" t="s">
        <v>110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8" t="s">
        <v>73</v>
      </c>
      <c r="BK155" s="152">
        <f>ROUND(I155*H155,2)</f>
        <v>0</v>
      </c>
      <c r="BL155" s="18" t="s">
        <v>139</v>
      </c>
      <c r="BM155" s="151" t="s">
        <v>311</v>
      </c>
    </row>
    <row r="156" spans="1:47" s="34" customFormat="1" ht="12">
      <c r="A156" s="30"/>
      <c r="B156" s="31"/>
      <c r="C156" s="30"/>
      <c r="D156" s="153" t="s">
        <v>120</v>
      </c>
      <c r="E156" s="30"/>
      <c r="F156" s="154" t="s">
        <v>312</v>
      </c>
      <c r="G156" s="30"/>
      <c r="H156" s="30"/>
      <c r="I156" s="6"/>
      <c r="J156" s="30"/>
      <c r="K156" s="30"/>
      <c r="L156" s="31"/>
      <c r="M156" s="155"/>
      <c r="N156" s="156"/>
      <c r="O156" s="53"/>
      <c r="P156" s="53"/>
      <c r="Q156" s="53"/>
      <c r="R156" s="53"/>
      <c r="S156" s="53"/>
      <c r="T156" s="54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8" t="s">
        <v>120</v>
      </c>
      <c r="AU156" s="18" t="s">
        <v>75</v>
      </c>
    </row>
    <row r="157" spans="1:65" s="34" customFormat="1" ht="21.75" customHeight="1">
      <c r="A157" s="30"/>
      <c r="B157" s="31"/>
      <c r="C157" s="141" t="s">
        <v>313</v>
      </c>
      <c r="D157" s="141" t="s">
        <v>113</v>
      </c>
      <c r="E157" s="142" t="s">
        <v>314</v>
      </c>
      <c r="F157" s="143" t="s">
        <v>315</v>
      </c>
      <c r="G157" s="144" t="s">
        <v>174</v>
      </c>
      <c r="H157" s="145">
        <v>22</v>
      </c>
      <c r="I157" s="5"/>
      <c r="J157" s="146">
        <f>ROUND(I157*H157,2)</f>
        <v>0</v>
      </c>
      <c r="K157" s="143" t="s">
        <v>180</v>
      </c>
      <c r="L157" s="31"/>
      <c r="M157" s="147" t="s">
        <v>3</v>
      </c>
      <c r="N157" s="148" t="s">
        <v>39</v>
      </c>
      <c r="O157" s="53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1" t="s">
        <v>139</v>
      </c>
      <c r="AT157" s="151" t="s">
        <v>113</v>
      </c>
      <c r="AU157" s="151" t="s">
        <v>75</v>
      </c>
      <c r="AY157" s="18" t="s">
        <v>110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8" t="s">
        <v>73</v>
      </c>
      <c r="BK157" s="152">
        <f>ROUND(I157*H157,2)</f>
        <v>0</v>
      </c>
      <c r="BL157" s="18" t="s">
        <v>139</v>
      </c>
      <c r="BM157" s="151" t="s">
        <v>316</v>
      </c>
    </row>
    <row r="158" spans="1:47" s="34" customFormat="1" ht="12">
      <c r="A158" s="30"/>
      <c r="B158" s="31"/>
      <c r="C158" s="30"/>
      <c r="D158" s="153" t="s">
        <v>120</v>
      </c>
      <c r="E158" s="30"/>
      <c r="F158" s="154" t="s">
        <v>317</v>
      </c>
      <c r="G158" s="30"/>
      <c r="H158" s="30"/>
      <c r="I158" s="6"/>
      <c r="J158" s="30"/>
      <c r="K158" s="30"/>
      <c r="L158" s="31"/>
      <c r="M158" s="155"/>
      <c r="N158" s="156"/>
      <c r="O158" s="53"/>
      <c r="P158" s="53"/>
      <c r="Q158" s="53"/>
      <c r="R158" s="53"/>
      <c r="S158" s="53"/>
      <c r="T158" s="54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8" t="s">
        <v>120</v>
      </c>
      <c r="AU158" s="18" t="s">
        <v>75</v>
      </c>
    </row>
    <row r="159" spans="1:65" s="34" customFormat="1" ht="16.5" customHeight="1">
      <c r="A159" s="30"/>
      <c r="B159" s="31"/>
      <c r="C159" s="141" t="s">
        <v>318</v>
      </c>
      <c r="D159" s="141" t="s">
        <v>113</v>
      </c>
      <c r="E159" s="142" t="s">
        <v>319</v>
      </c>
      <c r="F159" s="143" t="s">
        <v>320</v>
      </c>
      <c r="G159" s="144" t="s">
        <v>174</v>
      </c>
      <c r="H159" s="145">
        <v>72</v>
      </c>
      <c r="I159" s="5"/>
      <c r="J159" s="146">
        <f>ROUND(I159*H159,2)</f>
        <v>0</v>
      </c>
      <c r="K159" s="143" t="s">
        <v>180</v>
      </c>
      <c r="L159" s="31"/>
      <c r="M159" s="147" t="s">
        <v>3</v>
      </c>
      <c r="N159" s="148" t="s">
        <v>39</v>
      </c>
      <c r="O159" s="53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1" t="s">
        <v>139</v>
      </c>
      <c r="AT159" s="151" t="s">
        <v>113</v>
      </c>
      <c r="AU159" s="151" t="s">
        <v>75</v>
      </c>
      <c r="AY159" s="18" t="s">
        <v>110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8" t="s">
        <v>73</v>
      </c>
      <c r="BK159" s="152">
        <f>ROUND(I159*H159,2)</f>
        <v>0</v>
      </c>
      <c r="BL159" s="18" t="s">
        <v>139</v>
      </c>
      <c r="BM159" s="151" t="s">
        <v>321</v>
      </c>
    </row>
    <row r="160" spans="1:47" s="34" customFormat="1" ht="12">
      <c r="A160" s="30"/>
      <c r="B160" s="31"/>
      <c r="C160" s="30"/>
      <c r="D160" s="153" t="s">
        <v>120</v>
      </c>
      <c r="E160" s="30"/>
      <c r="F160" s="154" t="s">
        <v>322</v>
      </c>
      <c r="G160" s="30"/>
      <c r="H160" s="30"/>
      <c r="I160" s="6"/>
      <c r="J160" s="30"/>
      <c r="K160" s="30"/>
      <c r="L160" s="31"/>
      <c r="M160" s="155"/>
      <c r="N160" s="156"/>
      <c r="O160" s="53"/>
      <c r="P160" s="53"/>
      <c r="Q160" s="53"/>
      <c r="R160" s="53"/>
      <c r="S160" s="53"/>
      <c r="T160" s="54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8" t="s">
        <v>120</v>
      </c>
      <c r="AU160" s="18" t="s">
        <v>75</v>
      </c>
    </row>
    <row r="161" spans="1:65" s="34" customFormat="1" ht="16.5" customHeight="1">
      <c r="A161" s="30"/>
      <c r="B161" s="31"/>
      <c r="C161" s="157" t="s">
        <v>323</v>
      </c>
      <c r="D161" s="157" t="s">
        <v>171</v>
      </c>
      <c r="E161" s="158" t="s">
        <v>324</v>
      </c>
      <c r="F161" s="159" t="s">
        <v>325</v>
      </c>
      <c r="G161" s="160" t="s">
        <v>174</v>
      </c>
      <c r="H161" s="161">
        <v>36</v>
      </c>
      <c r="I161" s="7"/>
      <c r="J161" s="162">
        <f>ROUND(I161*H161,2)</f>
        <v>0</v>
      </c>
      <c r="K161" s="159" t="s">
        <v>180</v>
      </c>
      <c r="L161" s="163"/>
      <c r="M161" s="164" t="s">
        <v>3</v>
      </c>
      <c r="N161" s="165" t="s">
        <v>39</v>
      </c>
      <c r="O161" s="53"/>
      <c r="P161" s="149">
        <f>O161*H161</f>
        <v>0</v>
      </c>
      <c r="Q161" s="149">
        <v>1E-05</v>
      </c>
      <c r="R161" s="149">
        <f>Q161*H161</f>
        <v>0.00036</v>
      </c>
      <c r="S161" s="149">
        <v>0</v>
      </c>
      <c r="T161" s="15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1" t="s">
        <v>175</v>
      </c>
      <c r="AT161" s="151" t="s">
        <v>171</v>
      </c>
      <c r="AU161" s="151" t="s">
        <v>75</v>
      </c>
      <c r="AY161" s="18" t="s">
        <v>110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8" t="s">
        <v>73</v>
      </c>
      <c r="BK161" s="152">
        <f>ROUND(I161*H161,2)</f>
        <v>0</v>
      </c>
      <c r="BL161" s="18" t="s">
        <v>139</v>
      </c>
      <c r="BM161" s="151" t="s">
        <v>326</v>
      </c>
    </row>
    <row r="162" spans="1:65" s="34" customFormat="1" ht="21.75" customHeight="1">
      <c r="A162" s="30"/>
      <c r="B162" s="31"/>
      <c r="C162" s="141" t="s">
        <v>327</v>
      </c>
      <c r="D162" s="141" t="s">
        <v>113</v>
      </c>
      <c r="E162" s="142" t="s">
        <v>328</v>
      </c>
      <c r="F162" s="143" t="s">
        <v>329</v>
      </c>
      <c r="G162" s="144" t="s">
        <v>174</v>
      </c>
      <c r="H162" s="145">
        <v>2</v>
      </c>
      <c r="I162" s="5"/>
      <c r="J162" s="146">
        <f>ROUND(I162*H162,2)</f>
        <v>0</v>
      </c>
      <c r="K162" s="143" t="s">
        <v>232</v>
      </c>
      <c r="L162" s="31"/>
      <c r="M162" s="147" t="s">
        <v>3</v>
      </c>
      <c r="N162" s="148" t="s">
        <v>39</v>
      </c>
      <c r="O162" s="53"/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1" t="s">
        <v>139</v>
      </c>
      <c r="AT162" s="151" t="s">
        <v>113</v>
      </c>
      <c r="AU162" s="151" t="s">
        <v>75</v>
      </c>
      <c r="AY162" s="18" t="s">
        <v>110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8" t="s">
        <v>73</v>
      </c>
      <c r="BK162" s="152">
        <f>ROUND(I162*H162,2)</f>
        <v>0</v>
      </c>
      <c r="BL162" s="18" t="s">
        <v>139</v>
      </c>
      <c r="BM162" s="151" t="s">
        <v>330</v>
      </c>
    </row>
    <row r="163" spans="1:47" s="34" customFormat="1" ht="12">
      <c r="A163" s="30"/>
      <c r="B163" s="31"/>
      <c r="C163" s="30"/>
      <c r="D163" s="153" t="s">
        <v>120</v>
      </c>
      <c r="E163" s="30"/>
      <c r="F163" s="154" t="s">
        <v>331</v>
      </c>
      <c r="G163" s="30"/>
      <c r="H163" s="30"/>
      <c r="I163" s="6"/>
      <c r="J163" s="30"/>
      <c r="K163" s="30"/>
      <c r="L163" s="31"/>
      <c r="M163" s="155"/>
      <c r="N163" s="156"/>
      <c r="O163" s="53"/>
      <c r="P163" s="53"/>
      <c r="Q163" s="53"/>
      <c r="R163" s="53"/>
      <c r="S163" s="53"/>
      <c r="T163" s="54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8" t="s">
        <v>120</v>
      </c>
      <c r="AU163" s="18" t="s">
        <v>75</v>
      </c>
    </row>
    <row r="164" spans="1:65" s="34" customFormat="1" ht="24.2" customHeight="1">
      <c r="A164" s="30"/>
      <c r="B164" s="31"/>
      <c r="C164" s="141" t="s">
        <v>332</v>
      </c>
      <c r="D164" s="141" t="s">
        <v>113</v>
      </c>
      <c r="E164" s="142" t="s">
        <v>333</v>
      </c>
      <c r="F164" s="143" t="s">
        <v>334</v>
      </c>
      <c r="G164" s="144" t="s">
        <v>174</v>
      </c>
      <c r="H164" s="145">
        <v>2</v>
      </c>
      <c r="I164" s="5"/>
      <c r="J164" s="146">
        <f>ROUND(I164*H164,2)</f>
        <v>0</v>
      </c>
      <c r="K164" s="143" t="s">
        <v>180</v>
      </c>
      <c r="L164" s="31"/>
      <c r="M164" s="147" t="s">
        <v>3</v>
      </c>
      <c r="N164" s="148" t="s">
        <v>39</v>
      </c>
      <c r="O164" s="53"/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1" t="s">
        <v>139</v>
      </c>
      <c r="AT164" s="151" t="s">
        <v>113</v>
      </c>
      <c r="AU164" s="151" t="s">
        <v>75</v>
      </c>
      <c r="AY164" s="18" t="s">
        <v>110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8" t="s">
        <v>73</v>
      </c>
      <c r="BK164" s="152">
        <f>ROUND(I164*H164,2)</f>
        <v>0</v>
      </c>
      <c r="BL164" s="18" t="s">
        <v>139</v>
      </c>
      <c r="BM164" s="151" t="s">
        <v>335</v>
      </c>
    </row>
    <row r="165" spans="1:47" s="34" customFormat="1" ht="12">
      <c r="A165" s="30"/>
      <c r="B165" s="31"/>
      <c r="C165" s="30"/>
      <c r="D165" s="153" t="s">
        <v>120</v>
      </c>
      <c r="E165" s="30"/>
      <c r="F165" s="154" t="s">
        <v>336</v>
      </c>
      <c r="G165" s="30"/>
      <c r="H165" s="30"/>
      <c r="I165" s="6"/>
      <c r="J165" s="30"/>
      <c r="K165" s="30"/>
      <c r="L165" s="31"/>
      <c r="M165" s="155"/>
      <c r="N165" s="156"/>
      <c r="O165" s="53"/>
      <c r="P165" s="53"/>
      <c r="Q165" s="53"/>
      <c r="R165" s="53"/>
      <c r="S165" s="53"/>
      <c r="T165" s="54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T165" s="18" t="s">
        <v>120</v>
      </c>
      <c r="AU165" s="18" t="s">
        <v>75</v>
      </c>
    </row>
    <row r="166" spans="1:65" s="34" customFormat="1" ht="24.2" customHeight="1">
      <c r="A166" s="30"/>
      <c r="B166" s="31"/>
      <c r="C166" s="141" t="s">
        <v>337</v>
      </c>
      <c r="D166" s="141" t="s">
        <v>113</v>
      </c>
      <c r="E166" s="142" t="s">
        <v>338</v>
      </c>
      <c r="F166" s="143" t="s">
        <v>339</v>
      </c>
      <c r="G166" s="144" t="s">
        <v>174</v>
      </c>
      <c r="H166" s="145">
        <v>2</v>
      </c>
      <c r="I166" s="5"/>
      <c r="J166" s="146">
        <f>ROUND(I166*H166,2)</f>
        <v>0</v>
      </c>
      <c r="K166" s="143" t="s">
        <v>180</v>
      </c>
      <c r="L166" s="31"/>
      <c r="M166" s="147" t="s">
        <v>3</v>
      </c>
      <c r="N166" s="148" t="s">
        <v>39</v>
      </c>
      <c r="O166" s="53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1" t="s">
        <v>139</v>
      </c>
      <c r="AT166" s="151" t="s">
        <v>113</v>
      </c>
      <c r="AU166" s="151" t="s">
        <v>75</v>
      </c>
      <c r="AY166" s="18" t="s">
        <v>110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8" t="s">
        <v>73</v>
      </c>
      <c r="BK166" s="152">
        <f>ROUND(I166*H166,2)</f>
        <v>0</v>
      </c>
      <c r="BL166" s="18" t="s">
        <v>139</v>
      </c>
      <c r="BM166" s="151" t="s">
        <v>340</v>
      </c>
    </row>
    <row r="167" spans="1:47" s="34" customFormat="1" ht="12">
      <c r="A167" s="30"/>
      <c r="B167" s="31"/>
      <c r="C167" s="30"/>
      <c r="D167" s="153" t="s">
        <v>120</v>
      </c>
      <c r="E167" s="30"/>
      <c r="F167" s="154" t="s">
        <v>341</v>
      </c>
      <c r="G167" s="30"/>
      <c r="H167" s="30"/>
      <c r="I167" s="6"/>
      <c r="J167" s="30"/>
      <c r="K167" s="30"/>
      <c r="L167" s="31"/>
      <c r="M167" s="155"/>
      <c r="N167" s="156"/>
      <c r="O167" s="53"/>
      <c r="P167" s="53"/>
      <c r="Q167" s="53"/>
      <c r="R167" s="53"/>
      <c r="S167" s="53"/>
      <c r="T167" s="54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8" t="s">
        <v>120</v>
      </c>
      <c r="AU167" s="18" t="s">
        <v>75</v>
      </c>
    </row>
    <row r="168" spans="1:65" s="34" customFormat="1" ht="21.75" customHeight="1">
      <c r="A168" s="30"/>
      <c r="B168" s="31"/>
      <c r="C168" s="141" t="s">
        <v>342</v>
      </c>
      <c r="D168" s="141" t="s">
        <v>113</v>
      </c>
      <c r="E168" s="142" t="s">
        <v>343</v>
      </c>
      <c r="F168" s="143" t="s">
        <v>344</v>
      </c>
      <c r="G168" s="144" t="s">
        <v>174</v>
      </c>
      <c r="H168" s="145">
        <v>1</v>
      </c>
      <c r="I168" s="5"/>
      <c r="J168" s="146">
        <f>ROUND(I168*H168,2)</f>
        <v>0</v>
      </c>
      <c r="K168" s="143" t="s">
        <v>180</v>
      </c>
      <c r="L168" s="31"/>
      <c r="M168" s="147" t="s">
        <v>3</v>
      </c>
      <c r="N168" s="148" t="s">
        <v>39</v>
      </c>
      <c r="O168" s="53"/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1" t="s">
        <v>139</v>
      </c>
      <c r="AT168" s="151" t="s">
        <v>113</v>
      </c>
      <c r="AU168" s="151" t="s">
        <v>75</v>
      </c>
      <c r="AY168" s="18" t="s">
        <v>110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8" t="s">
        <v>73</v>
      </c>
      <c r="BK168" s="152">
        <f>ROUND(I168*H168,2)</f>
        <v>0</v>
      </c>
      <c r="BL168" s="18" t="s">
        <v>139</v>
      </c>
      <c r="BM168" s="151" t="s">
        <v>345</v>
      </c>
    </row>
    <row r="169" spans="1:47" s="34" customFormat="1" ht="12">
      <c r="A169" s="30"/>
      <c r="B169" s="31"/>
      <c r="C169" s="30"/>
      <c r="D169" s="153" t="s">
        <v>120</v>
      </c>
      <c r="E169" s="30"/>
      <c r="F169" s="154" t="s">
        <v>346</v>
      </c>
      <c r="G169" s="30"/>
      <c r="H169" s="30"/>
      <c r="I169" s="6"/>
      <c r="J169" s="30"/>
      <c r="K169" s="30"/>
      <c r="L169" s="31"/>
      <c r="M169" s="155"/>
      <c r="N169" s="156"/>
      <c r="O169" s="53"/>
      <c r="P169" s="53"/>
      <c r="Q169" s="53"/>
      <c r="R169" s="53"/>
      <c r="S169" s="53"/>
      <c r="T169" s="54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8" t="s">
        <v>120</v>
      </c>
      <c r="AU169" s="18" t="s">
        <v>75</v>
      </c>
    </row>
    <row r="170" spans="1:65" s="34" customFormat="1" ht="21.75" customHeight="1">
      <c r="A170" s="30"/>
      <c r="B170" s="31"/>
      <c r="C170" s="157" t="s">
        <v>347</v>
      </c>
      <c r="D170" s="157" t="s">
        <v>171</v>
      </c>
      <c r="E170" s="158" t="s">
        <v>348</v>
      </c>
      <c r="F170" s="159" t="s">
        <v>349</v>
      </c>
      <c r="G170" s="160" t="s">
        <v>138</v>
      </c>
      <c r="H170" s="161">
        <v>1</v>
      </c>
      <c r="I170" s="7"/>
      <c r="J170" s="162">
        <f>ROUND(I170*H170,2)</f>
        <v>0</v>
      </c>
      <c r="K170" s="159" t="s">
        <v>3</v>
      </c>
      <c r="L170" s="163"/>
      <c r="M170" s="164" t="s">
        <v>3</v>
      </c>
      <c r="N170" s="165" t="s">
        <v>39</v>
      </c>
      <c r="O170" s="53"/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1" t="s">
        <v>175</v>
      </c>
      <c r="AT170" s="151" t="s">
        <v>171</v>
      </c>
      <c r="AU170" s="151" t="s">
        <v>75</v>
      </c>
      <c r="AY170" s="18" t="s">
        <v>110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8" t="s">
        <v>73</v>
      </c>
      <c r="BK170" s="152">
        <f>ROUND(I170*H170,2)</f>
        <v>0</v>
      </c>
      <c r="BL170" s="18" t="s">
        <v>139</v>
      </c>
      <c r="BM170" s="151" t="s">
        <v>350</v>
      </c>
    </row>
    <row r="171" spans="1:65" s="34" customFormat="1" ht="24.2" customHeight="1">
      <c r="A171" s="30"/>
      <c r="B171" s="31"/>
      <c r="C171" s="141" t="s">
        <v>351</v>
      </c>
      <c r="D171" s="141" t="s">
        <v>113</v>
      </c>
      <c r="E171" s="142" t="s">
        <v>352</v>
      </c>
      <c r="F171" s="143" t="s">
        <v>353</v>
      </c>
      <c r="G171" s="144" t="s">
        <v>174</v>
      </c>
      <c r="H171" s="145">
        <v>1</v>
      </c>
      <c r="I171" s="5"/>
      <c r="J171" s="146">
        <f>ROUND(I171*H171,2)</f>
        <v>0</v>
      </c>
      <c r="K171" s="143" t="s">
        <v>180</v>
      </c>
      <c r="L171" s="31"/>
      <c r="M171" s="147" t="s">
        <v>3</v>
      </c>
      <c r="N171" s="148" t="s">
        <v>39</v>
      </c>
      <c r="O171" s="53"/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1" t="s">
        <v>139</v>
      </c>
      <c r="AT171" s="151" t="s">
        <v>113</v>
      </c>
      <c r="AU171" s="151" t="s">
        <v>75</v>
      </c>
      <c r="AY171" s="18" t="s">
        <v>110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8" t="s">
        <v>73</v>
      </c>
      <c r="BK171" s="152">
        <f>ROUND(I171*H171,2)</f>
        <v>0</v>
      </c>
      <c r="BL171" s="18" t="s">
        <v>139</v>
      </c>
      <c r="BM171" s="151" t="s">
        <v>354</v>
      </c>
    </row>
    <row r="172" spans="1:47" s="34" customFormat="1" ht="12">
      <c r="A172" s="30"/>
      <c r="B172" s="31"/>
      <c r="C172" s="30"/>
      <c r="D172" s="153" t="s">
        <v>120</v>
      </c>
      <c r="E172" s="30"/>
      <c r="F172" s="154" t="s">
        <v>355</v>
      </c>
      <c r="G172" s="30"/>
      <c r="H172" s="30"/>
      <c r="I172" s="6"/>
      <c r="J172" s="30"/>
      <c r="K172" s="30"/>
      <c r="L172" s="31"/>
      <c r="M172" s="155"/>
      <c r="N172" s="156"/>
      <c r="O172" s="53"/>
      <c r="P172" s="53"/>
      <c r="Q172" s="53"/>
      <c r="R172" s="53"/>
      <c r="S172" s="53"/>
      <c r="T172" s="54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T172" s="18" t="s">
        <v>120</v>
      </c>
      <c r="AU172" s="18" t="s">
        <v>75</v>
      </c>
    </row>
    <row r="173" spans="1:65" s="34" customFormat="1" ht="21.75" customHeight="1">
      <c r="A173" s="30"/>
      <c r="B173" s="31"/>
      <c r="C173" s="157" t="s">
        <v>356</v>
      </c>
      <c r="D173" s="157" t="s">
        <v>171</v>
      </c>
      <c r="E173" s="158" t="s">
        <v>357</v>
      </c>
      <c r="F173" s="159" t="s">
        <v>358</v>
      </c>
      <c r="G173" s="160" t="s">
        <v>138</v>
      </c>
      <c r="H173" s="161">
        <v>1</v>
      </c>
      <c r="I173" s="7"/>
      <c r="J173" s="162">
        <f>ROUND(I173*H173,2)</f>
        <v>0</v>
      </c>
      <c r="K173" s="159" t="s">
        <v>3</v>
      </c>
      <c r="L173" s="163"/>
      <c r="M173" s="164" t="s">
        <v>3</v>
      </c>
      <c r="N173" s="165" t="s">
        <v>39</v>
      </c>
      <c r="O173" s="53"/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1" t="s">
        <v>175</v>
      </c>
      <c r="AT173" s="151" t="s">
        <v>171</v>
      </c>
      <c r="AU173" s="151" t="s">
        <v>75</v>
      </c>
      <c r="AY173" s="18" t="s">
        <v>110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8" t="s">
        <v>73</v>
      </c>
      <c r="BK173" s="152">
        <f>ROUND(I173*H173,2)</f>
        <v>0</v>
      </c>
      <c r="BL173" s="18" t="s">
        <v>139</v>
      </c>
      <c r="BM173" s="151" t="s">
        <v>359</v>
      </c>
    </row>
    <row r="174" spans="1:65" s="34" customFormat="1" ht="24.2" customHeight="1">
      <c r="A174" s="30"/>
      <c r="B174" s="31"/>
      <c r="C174" s="141" t="s">
        <v>360</v>
      </c>
      <c r="D174" s="141" t="s">
        <v>113</v>
      </c>
      <c r="E174" s="142" t="s">
        <v>361</v>
      </c>
      <c r="F174" s="143" t="s">
        <v>362</v>
      </c>
      <c r="G174" s="144" t="s">
        <v>174</v>
      </c>
      <c r="H174" s="145">
        <v>2</v>
      </c>
      <c r="I174" s="5"/>
      <c r="J174" s="146">
        <f>ROUND(I174*H174,2)</f>
        <v>0</v>
      </c>
      <c r="K174" s="143" t="s">
        <v>232</v>
      </c>
      <c r="L174" s="31"/>
      <c r="M174" s="147" t="s">
        <v>3</v>
      </c>
      <c r="N174" s="148" t="s">
        <v>39</v>
      </c>
      <c r="O174" s="53"/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1" t="s">
        <v>139</v>
      </c>
      <c r="AT174" s="151" t="s">
        <v>113</v>
      </c>
      <c r="AU174" s="151" t="s">
        <v>75</v>
      </c>
      <c r="AY174" s="18" t="s">
        <v>110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8" t="s">
        <v>73</v>
      </c>
      <c r="BK174" s="152">
        <f>ROUND(I174*H174,2)</f>
        <v>0</v>
      </c>
      <c r="BL174" s="18" t="s">
        <v>139</v>
      </c>
      <c r="BM174" s="151" t="s">
        <v>363</v>
      </c>
    </row>
    <row r="175" spans="1:47" s="34" customFormat="1" ht="12">
      <c r="A175" s="30"/>
      <c r="B175" s="31"/>
      <c r="C175" s="30"/>
      <c r="D175" s="153" t="s">
        <v>120</v>
      </c>
      <c r="E175" s="30"/>
      <c r="F175" s="154" t="s">
        <v>364</v>
      </c>
      <c r="G175" s="30"/>
      <c r="H175" s="30"/>
      <c r="I175" s="6"/>
      <c r="J175" s="30"/>
      <c r="K175" s="30"/>
      <c r="L175" s="31"/>
      <c r="M175" s="155"/>
      <c r="N175" s="156"/>
      <c r="O175" s="53"/>
      <c r="P175" s="53"/>
      <c r="Q175" s="53"/>
      <c r="R175" s="53"/>
      <c r="S175" s="53"/>
      <c r="T175" s="54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8" t="s">
        <v>120</v>
      </c>
      <c r="AU175" s="18" t="s">
        <v>75</v>
      </c>
    </row>
    <row r="176" spans="1:65" s="34" customFormat="1" ht="21.75" customHeight="1">
      <c r="A176" s="30"/>
      <c r="B176" s="31"/>
      <c r="C176" s="141" t="s">
        <v>365</v>
      </c>
      <c r="D176" s="141" t="s">
        <v>113</v>
      </c>
      <c r="E176" s="142" t="s">
        <v>366</v>
      </c>
      <c r="F176" s="143" t="s">
        <v>367</v>
      </c>
      <c r="G176" s="144" t="s">
        <v>174</v>
      </c>
      <c r="H176" s="145">
        <v>2</v>
      </c>
      <c r="I176" s="5"/>
      <c r="J176" s="146">
        <f>ROUND(I176*H176,2)</f>
        <v>0</v>
      </c>
      <c r="K176" s="143" t="s">
        <v>232</v>
      </c>
      <c r="L176" s="31"/>
      <c r="M176" s="147" t="s">
        <v>3</v>
      </c>
      <c r="N176" s="148" t="s">
        <v>39</v>
      </c>
      <c r="O176" s="53"/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1" t="s">
        <v>139</v>
      </c>
      <c r="AT176" s="151" t="s">
        <v>113</v>
      </c>
      <c r="AU176" s="151" t="s">
        <v>75</v>
      </c>
      <c r="AY176" s="18" t="s">
        <v>110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8" t="s">
        <v>73</v>
      </c>
      <c r="BK176" s="152">
        <f>ROUND(I176*H176,2)</f>
        <v>0</v>
      </c>
      <c r="BL176" s="18" t="s">
        <v>139</v>
      </c>
      <c r="BM176" s="151" t="s">
        <v>368</v>
      </c>
    </row>
    <row r="177" spans="1:47" s="34" customFormat="1" ht="12">
      <c r="A177" s="30"/>
      <c r="B177" s="31"/>
      <c r="C177" s="30"/>
      <c r="D177" s="153" t="s">
        <v>120</v>
      </c>
      <c r="E177" s="30"/>
      <c r="F177" s="154" t="s">
        <v>369</v>
      </c>
      <c r="G177" s="30"/>
      <c r="H177" s="30"/>
      <c r="I177" s="6"/>
      <c r="J177" s="30"/>
      <c r="K177" s="30"/>
      <c r="L177" s="31"/>
      <c r="M177" s="155"/>
      <c r="N177" s="156"/>
      <c r="O177" s="53"/>
      <c r="P177" s="53"/>
      <c r="Q177" s="53"/>
      <c r="R177" s="53"/>
      <c r="S177" s="53"/>
      <c r="T177" s="54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8" t="s">
        <v>120</v>
      </c>
      <c r="AU177" s="18" t="s">
        <v>75</v>
      </c>
    </row>
    <row r="178" spans="1:65" s="34" customFormat="1" ht="16.5" customHeight="1">
      <c r="A178" s="30"/>
      <c r="B178" s="31"/>
      <c r="C178" s="141" t="s">
        <v>370</v>
      </c>
      <c r="D178" s="141" t="s">
        <v>113</v>
      </c>
      <c r="E178" s="142" t="s">
        <v>371</v>
      </c>
      <c r="F178" s="143" t="s">
        <v>372</v>
      </c>
      <c r="G178" s="144" t="s">
        <v>174</v>
      </c>
      <c r="H178" s="145">
        <v>3</v>
      </c>
      <c r="I178" s="5"/>
      <c r="J178" s="146">
        <f>ROUND(I178*H178,2)</f>
        <v>0</v>
      </c>
      <c r="K178" s="143" t="s">
        <v>180</v>
      </c>
      <c r="L178" s="31"/>
      <c r="M178" s="147" t="s">
        <v>3</v>
      </c>
      <c r="N178" s="148" t="s">
        <v>39</v>
      </c>
      <c r="O178" s="53"/>
      <c r="P178" s="149">
        <f>O178*H178</f>
        <v>0</v>
      </c>
      <c r="Q178" s="149">
        <v>0</v>
      </c>
      <c r="R178" s="149">
        <f>Q178*H178</f>
        <v>0</v>
      </c>
      <c r="S178" s="149">
        <v>0</v>
      </c>
      <c r="T178" s="150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1" t="s">
        <v>139</v>
      </c>
      <c r="AT178" s="151" t="s">
        <v>113</v>
      </c>
      <c r="AU178" s="151" t="s">
        <v>75</v>
      </c>
      <c r="AY178" s="18" t="s">
        <v>110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8" t="s">
        <v>73</v>
      </c>
      <c r="BK178" s="152">
        <f>ROUND(I178*H178,2)</f>
        <v>0</v>
      </c>
      <c r="BL178" s="18" t="s">
        <v>139</v>
      </c>
      <c r="BM178" s="151" t="s">
        <v>373</v>
      </c>
    </row>
    <row r="179" spans="1:47" s="34" customFormat="1" ht="12">
      <c r="A179" s="30"/>
      <c r="B179" s="31"/>
      <c r="C179" s="30"/>
      <c r="D179" s="153" t="s">
        <v>120</v>
      </c>
      <c r="E179" s="30"/>
      <c r="F179" s="154" t="s">
        <v>374</v>
      </c>
      <c r="G179" s="30"/>
      <c r="H179" s="30"/>
      <c r="I179" s="6"/>
      <c r="J179" s="30"/>
      <c r="K179" s="30"/>
      <c r="L179" s="31"/>
      <c r="M179" s="155"/>
      <c r="N179" s="156"/>
      <c r="O179" s="53"/>
      <c r="P179" s="53"/>
      <c r="Q179" s="53"/>
      <c r="R179" s="53"/>
      <c r="S179" s="53"/>
      <c r="T179" s="54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8" t="s">
        <v>120</v>
      </c>
      <c r="AU179" s="18" t="s">
        <v>75</v>
      </c>
    </row>
    <row r="180" spans="1:65" s="34" customFormat="1" ht="16.5" customHeight="1">
      <c r="A180" s="30"/>
      <c r="B180" s="31"/>
      <c r="C180" s="157" t="s">
        <v>375</v>
      </c>
      <c r="D180" s="157" t="s">
        <v>171</v>
      </c>
      <c r="E180" s="158" t="s">
        <v>376</v>
      </c>
      <c r="F180" s="159" t="s">
        <v>377</v>
      </c>
      <c r="G180" s="160" t="s">
        <v>174</v>
      </c>
      <c r="H180" s="161">
        <v>3</v>
      </c>
      <c r="I180" s="7"/>
      <c r="J180" s="162">
        <f>ROUND(I180*H180,2)</f>
        <v>0</v>
      </c>
      <c r="K180" s="159" t="s">
        <v>3</v>
      </c>
      <c r="L180" s="163"/>
      <c r="M180" s="164" t="s">
        <v>3</v>
      </c>
      <c r="N180" s="165" t="s">
        <v>39</v>
      </c>
      <c r="O180" s="53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1" t="s">
        <v>175</v>
      </c>
      <c r="AT180" s="151" t="s">
        <v>171</v>
      </c>
      <c r="AU180" s="151" t="s">
        <v>75</v>
      </c>
      <c r="AY180" s="18" t="s">
        <v>110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8" t="s">
        <v>73</v>
      </c>
      <c r="BK180" s="152">
        <f>ROUND(I180*H180,2)</f>
        <v>0</v>
      </c>
      <c r="BL180" s="18" t="s">
        <v>139</v>
      </c>
      <c r="BM180" s="151" t="s">
        <v>378</v>
      </c>
    </row>
    <row r="181" spans="1:65" s="34" customFormat="1" ht="21.75" customHeight="1">
      <c r="A181" s="30"/>
      <c r="B181" s="31"/>
      <c r="C181" s="141" t="s">
        <v>379</v>
      </c>
      <c r="D181" s="141" t="s">
        <v>113</v>
      </c>
      <c r="E181" s="142" t="s">
        <v>380</v>
      </c>
      <c r="F181" s="143" t="s">
        <v>381</v>
      </c>
      <c r="G181" s="144" t="s">
        <v>174</v>
      </c>
      <c r="H181" s="145">
        <v>18</v>
      </c>
      <c r="I181" s="5"/>
      <c r="J181" s="146">
        <f>ROUND(I181*H181,2)</f>
        <v>0</v>
      </c>
      <c r="K181" s="143" t="s">
        <v>180</v>
      </c>
      <c r="L181" s="31"/>
      <c r="M181" s="147" t="s">
        <v>3</v>
      </c>
      <c r="N181" s="148" t="s">
        <v>39</v>
      </c>
      <c r="O181" s="53"/>
      <c r="P181" s="149">
        <f>O181*H181</f>
        <v>0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1" t="s">
        <v>139</v>
      </c>
      <c r="AT181" s="151" t="s">
        <v>113</v>
      </c>
      <c r="AU181" s="151" t="s">
        <v>75</v>
      </c>
      <c r="AY181" s="18" t="s">
        <v>110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8" t="s">
        <v>73</v>
      </c>
      <c r="BK181" s="152">
        <f>ROUND(I181*H181,2)</f>
        <v>0</v>
      </c>
      <c r="BL181" s="18" t="s">
        <v>139</v>
      </c>
      <c r="BM181" s="151" t="s">
        <v>382</v>
      </c>
    </row>
    <row r="182" spans="1:47" s="34" customFormat="1" ht="12">
      <c r="A182" s="30"/>
      <c r="B182" s="31"/>
      <c r="C182" s="30"/>
      <c r="D182" s="153" t="s">
        <v>120</v>
      </c>
      <c r="E182" s="30"/>
      <c r="F182" s="154" t="s">
        <v>383</v>
      </c>
      <c r="G182" s="30"/>
      <c r="H182" s="30"/>
      <c r="I182" s="6"/>
      <c r="J182" s="30"/>
      <c r="K182" s="30"/>
      <c r="L182" s="31"/>
      <c r="M182" s="155"/>
      <c r="N182" s="156"/>
      <c r="O182" s="53"/>
      <c r="P182" s="53"/>
      <c r="Q182" s="53"/>
      <c r="R182" s="53"/>
      <c r="S182" s="53"/>
      <c r="T182" s="54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8" t="s">
        <v>120</v>
      </c>
      <c r="AU182" s="18" t="s">
        <v>75</v>
      </c>
    </row>
    <row r="183" spans="1:65" s="34" customFormat="1" ht="24.2" customHeight="1">
      <c r="A183" s="30"/>
      <c r="B183" s="31"/>
      <c r="C183" s="157" t="s">
        <v>384</v>
      </c>
      <c r="D183" s="157" t="s">
        <v>171</v>
      </c>
      <c r="E183" s="158" t="s">
        <v>385</v>
      </c>
      <c r="F183" s="159" t="s">
        <v>386</v>
      </c>
      <c r="G183" s="160" t="s">
        <v>138</v>
      </c>
      <c r="H183" s="161">
        <v>18</v>
      </c>
      <c r="I183" s="7"/>
      <c r="J183" s="162">
        <f>ROUND(I183*H183,2)</f>
        <v>0</v>
      </c>
      <c r="K183" s="159" t="s">
        <v>3</v>
      </c>
      <c r="L183" s="163"/>
      <c r="M183" s="164" t="s">
        <v>3</v>
      </c>
      <c r="N183" s="165" t="s">
        <v>39</v>
      </c>
      <c r="O183" s="53"/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1" t="s">
        <v>175</v>
      </c>
      <c r="AT183" s="151" t="s">
        <v>171</v>
      </c>
      <c r="AU183" s="151" t="s">
        <v>75</v>
      </c>
      <c r="AY183" s="18" t="s">
        <v>110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8" t="s">
        <v>73</v>
      </c>
      <c r="BK183" s="152">
        <f>ROUND(I183*H183,2)</f>
        <v>0</v>
      </c>
      <c r="BL183" s="18" t="s">
        <v>139</v>
      </c>
      <c r="BM183" s="151" t="s">
        <v>387</v>
      </c>
    </row>
    <row r="184" spans="1:65" s="34" customFormat="1" ht="24.2" customHeight="1">
      <c r="A184" s="30"/>
      <c r="B184" s="31"/>
      <c r="C184" s="141" t="s">
        <v>388</v>
      </c>
      <c r="D184" s="141" t="s">
        <v>113</v>
      </c>
      <c r="E184" s="142" t="s">
        <v>389</v>
      </c>
      <c r="F184" s="143" t="s">
        <v>390</v>
      </c>
      <c r="G184" s="144" t="s">
        <v>167</v>
      </c>
      <c r="H184" s="145">
        <v>189</v>
      </c>
      <c r="I184" s="5"/>
      <c r="J184" s="146">
        <f>ROUND(I184*H184,2)</f>
        <v>0</v>
      </c>
      <c r="K184" s="143" t="s">
        <v>117</v>
      </c>
      <c r="L184" s="31"/>
      <c r="M184" s="147" t="s">
        <v>3</v>
      </c>
      <c r="N184" s="148" t="s">
        <v>39</v>
      </c>
      <c r="O184" s="53"/>
      <c r="P184" s="149">
        <f>O184*H184</f>
        <v>0</v>
      </c>
      <c r="Q184" s="149">
        <v>0</v>
      </c>
      <c r="R184" s="149">
        <f>Q184*H184</f>
        <v>0</v>
      </c>
      <c r="S184" s="149">
        <v>0</v>
      </c>
      <c r="T184" s="150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1" t="s">
        <v>139</v>
      </c>
      <c r="AT184" s="151" t="s">
        <v>113</v>
      </c>
      <c r="AU184" s="151" t="s">
        <v>75</v>
      </c>
      <c r="AY184" s="18" t="s">
        <v>110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8" t="s">
        <v>73</v>
      </c>
      <c r="BK184" s="152">
        <f>ROUND(I184*H184,2)</f>
        <v>0</v>
      </c>
      <c r="BL184" s="18" t="s">
        <v>139</v>
      </c>
      <c r="BM184" s="151" t="s">
        <v>391</v>
      </c>
    </row>
    <row r="185" spans="1:47" s="34" customFormat="1" ht="12">
      <c r="A185" s="30"/>
      <c r="B185" s="31"/>
      <c r="C185" s="30"/>
      <c r="D185" s="153" t="s">
        <v>120</v>
      </c>
      <c r="E185" s="30"/>
      <c r="F185" s="154" t="s">
        <v>392</v>
      </c>
      <c r="G185" s="30"/>
      <c r="H185" s="30"/>
      <c r="I185" s="6"/>
      <c r="J185" s="30"/>
      <c r="K185" s="30"/>
      <c r="L185" s="31"/>
      <c r="M185" s="155"/>
      <c r="N185" s="156"/>
      <c r="O185" s="53"/>
      <c r="P185" s="53"/>
      <c r="Q185" s="53"/>
      <c r="R185" s="53"/>
      <c r="S185" s="53"/>
      <c r="T185" s="54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8" t="s">
        <v>120</v>
      </c>
      <c r="AU185" s="18" t="s">
        <v>75</v>
      </c>
    </row>
    <row r="186" spans="1:65" s="34" customFormat="1" ht="16.5" customHeight="1">
      <c r="A186" s="30"/>
      <c r="B186" s="31"/>
      <c r="C186" s="157" t="s">
        <v>393</v>
      </c>
      <c r="D186" s="157" t="s">
        <v>171</v>
      </c>
      <c r="E186" s="158" t="s">
        <v>394</v>
      </c>
      <c r="F186" s="159" t="s">
        <v>395</v>
      </c>
      <c r="G186" s="160" t="s">
        <v>171</v>
      </c>
      <c r="H186" s="161">
        <v>189</v>
      </c>
      <c r="I186" s="7"/>
      <c r="J186" s="162">
        <f>ROUND(I186*H186,2)</f>
        <v>0</v>
      </c>
      <c r="K186" s="159" t="s">
        <v>3</v>
      </c>
      <c r="L186" s="163"/>
      <c r="M186" s="164" t="s">
        <v>3</v>
      </c>
      <c r="N186" s="165" t="s">
        <v>39</v>
      </c>
      <c r="O186" s="53"/>
      <c r="P186" s="149">
        <f>O186*H186</f>
        <v>0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1" t="s">
        <v>175</v>
      </c>
      <c r="AT186" s="151" t="s">
        <v>171</v>
      </c>
      <c r="AU186" s="151" t="s">
        <v>75</v>
      </c>
      <c r="AY186" s="18" t="s">
        <v>110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8" t="s">
        <v>73</v>
      </c>
      <c r="BK186" s="152">
        <f>ROUND(I186*H186,2)</f>
        <v>0</v>
      </c>
      <c r="BL186" s="18" t="s">
        <v>139</v>
      </c>
      <c r="BM186" s="151" t="s">
        <v>396</v>
      </c>
    </row>
    <row r="187" spans="1:65" s="34" customFormat="1" ht="24.2" customHeight="1">
      <c r="A187" s="30"/>
      <c r="B187" s="31"/>
      <c r="C187" s="141" t="s">
        <v>397</v>
      </c>
      <c r="D187" s="141" t="s">
        <v>113</v>
      </c>
      <c r="E187" s="142" t="s">
        <v>398</v>
      </c>
      <c r="F187" s="143" t="s">
        <v>399</v>
      </c>
      <c r="G187" s="144" t="s">
        <v>174</v>
      </c>
      <c r="H187" s="145">
        <v>180</v>
      </c>
      <c r="I187" s="5"/>
      <c r="J187" s="146">
        <f>ROUND(I187*H187,2)</f>
        <v>0</v>
      </c>
      <c r="K187" s="143" t="s">
        <v>180</v>
      </c>
      <c r="L187" s="31"/>
      <c r="M187" s="147" t="s">
        <v>3</v>
      </c>
      <c r="N187" s="148" t="s">
        <v>39</v>
      </c>
      <c r="O187" s="53"/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1" t="s">
        <v>139</v>
      </c>
      <c r="AT187" s="151" t="s">
        <v>113</v>
      </c>
      <c r="AU187" s="151" t="s">
        <v>75</v>
      </c>
      <c r="AY187" s="18" t="s">
        <v>110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8" t="s">
        <v>73</v>
      </c>
      <c r="BK187" s="152">
        <f>ROUND(I187*H187,2)</f>
        <v>0</v>
      </c>
      <c r="BL187" s="18" t="s">
        <v>139</v>
      </c>
      <c r="BM187" s="151" t="s">
        <v>400</v>
      </c>
    </row>
    <row r="188" spans="1:47" s="34" customFormat="1" ht="12">
      <c r="A188" s="30"/>
      <c r="B188" s="31"/>
      <c r="C188" s="30"/>
      <c r="D188" s="153" t="s">
        <v>120</v>
      </c>
      <c r="E188" s="30"/>
      <c r="F188" s="154" t="s">
        <v>401</v>
      </c>
      <c r="G188" s="30"/>
      <c r="H188" s="30"/>
      <c r="I188" s="6"/>
      <c r="J188" s="30"/>
      <c r="K188" s="30"/>
      <c r="L188" s="31"/>
      <c r="M188" s="155"/>
      <c r="N188" s="156"/>
      <c r="O188" s="53"/>
      <c r="P188" s="53"/>
      <c r="Q188" s="53"/>
      <c r="R188" s="53"/>
      <c r="S188" s="53"/>
      <c r="T188" s="54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8" t="s">
        <v>120</v>
      </c>
      <c r="AU188" s="18" t="s">
        <v>75</v>
      </c>
    </row>
    <row r="189" spans="1:65" s="34" customFormat="1" ht="16.5" customHeight="1">
      <c r="A189" s="30"/>
      <c r="B189" s="31"/>
      <c r="C189" s="157" t="s">
        <v>402</v>
      </c>
      <c r="D189" s="157" t="s">
        <v>171</v>
      </c>
      <c r="E189" s="158" t="s">
        <v>403</v>
      </c>
      <c r="F189" s="159" t="s">
        <v>404</v>
      </c>
      <c r="G189" s="160" t="s">
        <v>174</v>
      </c>
      <c r="H189" s="161">
        <v>76</v>
      </c>
      <c r="I189" s="7"/>
      <c r="J189" s="162">
        <f>ROUND(I189*H189,2)</f>
        <v>0</v>
      </c>
      <c r="K189" s="159" t="s">
        <v>3</v>
      </c>
      <c r="L189" s="163"/>
      <c r="M189" s="164" t="s">
        <v>3</v>
      </c>
      <c r="N189" s="165" t="s">
        <v>39</v>
      </c>
      <c r="O189" s="53"/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1" t="s">
        <v>175</v>
      </c>
      <c r="AT189" s="151" t="s">
        <v>171</v>
      </c>
      <c r="AU189" s="151" t="s">
        <v>75</v>
      </c>
      <c r="AY189" s="18" t="s">
        <v>110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8" t="s">
        <v>73</v>
      </c>
      <c r="BK189" s="152">
        <f>ROUND(I189*H189,2)</f>
        <v>0</v>
      </c>
      <c r="BL189" s="18" t="s">
        <v>139</v>
      </c>
      <c r="BM189" s="151" t="s">
        <v>405</v>
      </c>
    </row>
    <row r="190" spans="1:65" s="34" customFormat="1" ht="24.2" customHeight="1">
      <c r="A190" s="30"/>
      <c r="B190" s="31"/>
      <c r="C190" s="157" t="s">
        <v>406</v>
      </c>
      <c r="D190" s="157" t="s">
        <v>171</v>
      </c>
      <c r="E190" s="158" t="s">
        <v>407</v>
      </c>
      <c r="F190" s="159" t="s">
        <v>408</v>
      </c>
      <c r="G190" s="160" t="s">
        <v>174</v>
      </c>
      <c r="H190" s="161">
        <v>432</v>
      </c>
      <c r="I190" s="7"/>
      <c r="J190" s="162">
        <f>ROUND(I190*H190,2)</f>
        <v>0</v>
      </c>
      <c r="K190" s="159" t="s">
        <v>3</v>
      </c>
      <c r="L190" s="163"/>
      <c r="M190" s="164" t="s">
        <v>3</v>
      </c>
      <c r="N190" s="165" t="s">
        <v>39</v>
      </c>
      <c r="O190" s="53"/>
      <c r="P190" s="149">
        <f>O190*H190</f>
        <v>0</v>
      </c>
      <c r="Q190" s="149">
        <v>0.0004</v>
      </c>
      <c r="R190" s="149">
        <f>Q190*H190</f>
        <v>0.1728</v>
      </c>
      <c r="S190" s="149">
        <v>0</v>
      </c>
      <c r="T190" s="150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1" t="s">
        <v>175</v>
      </c>
      <c r="AT190" s="151" t="s">
        <v>171</v>
      </c>
      <c r="AU190" s="151" t="s">
        <v>75</v>
      </c>
      <c r="AY190" s="18" t="s">
        <v>110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8" t="s">
        <v>73</v>
      </c>
      <c r="BK190" s="152">
        <f>ROUND(I190*H190,2)</f>
        <v>0</v>
      </c>
      <c r="BL190" s="18" t="s">
        <v>139</v>
      </c>
      <c r="BM190" s="151" t="s">
        <v>409</v>
      </c>
    </row>
    <row r="191" spans="1:47" s="34" customFormat="1" ht="19.5">
      <c r="A191" s="30"/>
      <c r="B191" s="31"/>
      <c r="C191" s="30"/>
      <c r="D191" s="168" t="s">
        <v>259</v>
      </c>
      <c r="E191" s="30"/>
      <c r="F191" s="175" t="s">
        <v>410</v>
      </c>
      <c r="G191" s="30"/>
      <c r="H191" s="30"/>
      <c r="I191" s="6"/>
      <c r="J191" s="30"/>
      <c r="K191" s="30"/>
      <c r="L191" s="31"/>
      <c r="M191" s="155"/>
      <c r="N191" s="156"/>
      <c r="O191" s="53"/>
      <c r="P191" s="53"/>
      <c r="Q191" s="53"/>
      <c r="R191" s="53"/>
      <c r="S191" s="53"/>
      <c r="T191" s="54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8" t="s">
        <v>259</v>
      </c>
      <c r="AU191" s="18" t="s">
        <v>75</v>
      </c>
    </row>
    <row r="192" spans="1:65" s="34" customFormat="1" ht="16.5" customHeight="1">
      <c r="A192" s="30"/>
      <c r="B192" s="31"/>
      <c r="C192" s="157" t="s">
        <v>411</v>
      </c>
      <c r="D192" s="157" t="s">
        <v>171</v>
      </c>
      <c r="E192" s="158" t="s">
        <v>412</v>
      </c>
      <c r="F192" s="159" t="s">
        <v>413</v>
      </c>
      <c r="G192" s="160" t="s">
        <v>174</v>
      </c>
      <c r="H192" s="161">
        <v>144</v>
      </c>
      <c r="I192" s="7"/>
      <c r="J192" s="162">
        <f aca="true" t="shared" si="10" ref="J192:J199">ROUND(I192*H192,2)</f>
        <v>0</v>
      </c>
      <c r="K192" s="159" t="s">
        <v>3</v>
      </c>
      <c r="L192" s="163"/>
      <c r="M192" s="164" t="s">
        <v>3</v>
      </c>
      <c r="N192" s="165" t="s">
        <v>39</v>
      </c>
      <c r="O192" s="53"/>
      <c r="P192" s="149">
        <f aca="true" t="shared" si="11" ref="P192:P199">O192*H192</f>
        <v>0</v>
      </c>
      <c r="Q192" s="149">
        <v>2E-05</v>
      </c>
      <c r="R192" s="149">
        <f aca="true" t="shared" si="12" ref="R192:R199">Q192*H192</f>
        <v>0.00288</v>
      </c>
      <c r="S192" s="149">
        <v>0</v>
      </c>
      <c r="T192" s="150">
        <f aca="true" t="shared" si="13" ref="T192:T199"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1" t="s">
        <v>175</v>
      </c>
      <c r="AT192" s="151" t="s">
        <v>171</v>
      </c>
      <c r="AU192" s="151" t="s">
        <v>75</v>
      </c>
      <c r="AY192" s="18" t="s">
        <v>110</v>
      </c>
      <c r="BE192" s="152">
        <f aca="true" t="shared" si="14" ref="BE192:BE199">IF(N192="základní",J192,0)</f>
        <v>0</v>
      </c>
      <c r="BF192" s="152">
        <f aca="true" t="shared" si="15" ref="BF192:BF199">IF(N192="snížená",J192,0)</f>
        <v>0</v>
      </c>
      <c r="BG192" s="152">
        <f aca="true" t="shared" si="16" ref="BG192:BG199">IF(N192="zákl. přenesená",J192,0)</f>
        <v>0</v>
      </c>
      <c r="BH192" s="152">
        <f aca="true" t="shared" si="17" ref="BH192:BH199">IF(N192="sníž. přenesená",J192,0)</f>
        <v>0</v>
      </c>
      <c r="BI192" s="152">
        <f aca="true" t="shared" si="18" ref="BI192:BI199">IF(N192="nulová",J192,0)</f>
        <v>0</v>
      </c>
      <c r="BJ192" s="18" t="s">
        <v>73</v>
      </c>
      <c r="BK192" s="152">
        <f aca="true" t="shared" si="19" ref="BK192:BK199">ROUND(I192*H192,2)</f>
        <v>0</v>
      </c>
      <c r="BL192" s="18" t="s">
        <v>139</v>
      </c>
      <c r="BM192" s="151" t="s">
        <v>414</v>
      </c>
    </row>
    <row r="193" spans="1:65" s="34" customFormat="1" ht="16.5" customHeight="1">
      <c r="A193" s="30"/>
      <c r="B193" s="31"/>
      <c r="C193" s="157" t="s">
        <v>415</v>
      </c>
      <c r="D193" s="157" t="s">
        <v>171</v>
      </c>
      <c r="E193" s="158" t="s">
        <v>416</v>
      </c>
      <c r="F193" s="159" t="s">
        <v>417</v>
      </c>
      <c r="G193" s="160" t="s">
        <v>174</v>
      </c>
      <c r="H193" s="161">
        <v>288</v>
      </c>
      <c r="I193" s="7"/>
      <c r="J193" s="162">
        <f t="shared" si="10"/>
        <v>0</v>
      </c>
      <c r="K193" s="159" t="s">
        <v>3</v>
      </c>
      <c r="L193" s="163"/>
      <c r="M193" s="164" t="s">
        <v>3</v>
      </c>
      <c r="N193" s="165" t="s">
        <v>39</v>
      </c>
      <c r="O193" s="53"/>
      <c r="P193" s="149">
        <f t="shared" si="11"/>
        <v>0</v>
      </c>
      <c r="Q193" s="149">
        <v>3E-05</v>
      </c>
      <c r="R193" s="149">
        <f t="shared" si="12"/>
        <v>0.00864</v>
      </c>
      <c r="S193" s="149">
        <v>0</v>
      </c>
      <c r="T193" s="150">
        <f t="shared" si="1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1" t="s">
        <v>175</v>
      </c>
      <c r="AT193" s="151" t="s">
        <v>171</v>
      </c>
      <c r="AU193" s="151" t="s">
        <v>75</v>
      </c>
      <c r="AY193" s="18" t="s">
        <v>110</v>
      </c>
      <c r="BE193" s="152">
        <f t="shared" si="14"/>
        <v>0</v>
      </c>
      <c r="BF193" s="152">
        <f t="shared" si="15"/>
        <v>0</v>
      </c>
      <c r="BG193" s="152">
        <f t="shared" si="16"/>
        <v>0</v>
      </c>
      <c r="BH193" s="152">
        <f t="shared" si="17"/>
        <v>0</v>
      </c>
      <c r="BI193" s="152">
        <f t="shared" si="18"/>
        <v>0</v>
      </c>
      <c r="BJ193" s="18" t="s">
        <v>73</v>
      </c>
      <c r="BK193" s="152">
        <f t="shared" si="19"/>
        <v>0</v>
      </c>
      <c r="BL193" s="18" t="s">
        <v>139</v>
      </c>
      <c r="BM193" s="151" t="s">
        <v>418</v>
      </c>
    </row>
    <row r="194" spans="1:65" s="34" customFormat="1" ht="16.5" customHeight="1">
      <c r="A194" s="30"/>
      <c r="B194" s="31"/>
      <c r="C194" s="157" t="s">
        <v>419</v>
      </c>
      <c r="D194" s="157" t="s">
        <v>171</v>
      </c>
      <c r="E194" s="158" t="s">
        <v>420</v>
      </c>
      <c r="F194" s="159" t="s">
        <v>421</v>
      </c>
      <c r="G194" s="160" t="s">
        <v>174</v>
      </c>
      <c r="H194" s="161">
        <v>432</v>
      </c>
      <c r="I194" s="7"/>
      <c r="J194" s="162">
        <f t="shared" si="10"/>
        <v>0</v>
      </c>
      <c r="K194" s="159" t="s">
        <v>3</v>
      </c>
      <c r="L194" s="163"/>
      <c r="M194" s="164" t="s">
        <v>3</v>
      </c>
      <c r="N194" s="165" t="s">
        <v>39</v>
      </c>
      <c r="O194" s="53"/>
      <c r="P194" s="149">
        <f t="shared" si="11"/>
        <v>0</v>
      </c>
      <c r="Q194" s="149">
        <v>0</v>
      </c>
      <c r="R194" s="149">
        <f t="shared" si="12"/>
        <v>0</v>
      </c>
      <c r="S194" s="149">
        <v>0</v>
      </c>
      <c r="T194" s="150">
        <f t="shared" si="1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1" t="s">
        <v>175</v>
      </c>
      <c r="AT194" s="151" t="s">
        <v>171</v>
      </c>
      <c r="AU194" s="151" t="s">
        <v>75</v>
      </c>
      <c r="AY194" s="18" t="s">
        <v>110</v>
      </c>
      <c r="BE194" s="152">
        <f t="shared" si="14"/>
        <v>0</v>
      </c>
      <c r="BF194" s="152">
        <f t="shared" si="15"/>
        <v>0</v>
      </c>
      <c r="BG194" s="152">
        <f t="shared" si="16"/>
        <v>0</v>
      </c>
      <c r="BH194" s="152">
        <f t="shared" si="17"/>
        <v>0</v>
      </c>
      <c r="BI194" s="152">
        <f t="shared" si="18"/>
        <v>0</v>
      </c>
      <c r="BJ194" s="18" t="s">
        <v>73</v>
      </c>
      <c r="BK194" s="152">
        <f t="shared" si="19"/>
        <v>0</v>
      </c>
      <c r="BL194" s="18" t="s">
        <v>139</v>
      </c>
      <c r="BM194" s="151" t="s">
        <v>422</v>
      </c>
    </row>
    <row r="195" spans="1:65" s="34" customFormat="1" ht="16.5" customHeight="1">
      <c r="A195" s="30"/>
      <c r="B195" s="31"/>
      <c r="C195" s="157" t="s">
        <v>423</v>
      </c>
      <c r="D195" s="157" t="s">
        <v>171</v>
      </c>
      <c r="E195" s="158" t="s">
        <v>424</v>
      </c>
      <c r="F195" s="159" t="s">
        <v>425</v>
      </c>
      <c r="G195" s="160" t="s">
        <v>174</v>
      </c>
      <c r="H195" s="161">
        <v>432</v>
      </c>
      <c r="I195" s="7"/>
      <c r="J195" s="162">
        <f t="shared" si="10"/>
        <v>0</v>
      </c>
      <c r="K195" s="159" t="s">
        <v>3</v>
      </c>
      <c r="L195" s="163"/>
      <c r="M195" s="164" t="s">
        <v>3</v>
      </c>
      <c r="N195" s="165" t="s">
        <v>39</v>
      </c>
      <c r="O195" s="53"/>
      <c r="P195" s="149">
        <f t="shared" si="11"/>
        <v>0</v>
      </c>
      <c r="Q195" s="149">
        <v>0</v>
      </c>
      <c r="R195" s="149">
        <f t="shared" si="12"/>
        <v>0</v>
      </c>
      <c r="S195" s="149">
        <v>0</v>
      </c>
      <c r="T195" s="150">
        <f t="shared" si="1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1" t="s">
        <v>175</v>
      </c>
      <c r="AT195" s="151" t="s">
        <v>171</v>
      </c>
      <c r="AU195" s="151" t="s">
        <v>75</v>
      </c>
      <c r="AY195" s="18" t="s">
        <v>110</v>
      </c>
      <c r="BE195" s="152">
        <f t="shared" si="14"/>
        <v>0</v>
      </c>
      <c r="BF195" s="152">
        <f t="shared" si="15"/>
        <v>0</v>
      </c>
      <c r="BG195" s="152">
        <f t="shared" si="16"/>
        <v>0</v>
      </c>
      <c r="BH195" s="152">
        <f t="shared" si="17"/>
        <v>0</v>
      </c>
      <c r="BI195" s="152">
        <f t="shared" si="18"/>
        <v>0</v>
      </c>
      <c r="BJ195" s="18" t="s">
        <v>73</v>
      </c>
      <c r="BK195" s="152">
        <f t="shared" si="19"/>
        <v>0</v>
      </c>
      <c r="BL195" s="18" t="s">
        <v>139</v>
      </c>
      <c r="BM195" s="151" t="s">
        <v>426</v>
      </c>
    </row>
    <row r="196" spans="1:65" s="34" customFormat="1" ht="16.5" customHeight="1">
      <c r="A196" s="30"/>
      <c r="B196" s="31"/>
      <c r="C196" s="157" t="s">
        <v>427</v>
      </c>
      <c r="D196" s="157" t="s">
        <v>171</v>
      </c>
      <c r="E196" s="158" t="s">
        <v>428</v>
      </c>
      <c r="F196" s="159" t="s">
        <v>429</v>
      </c>
      <c r="G196" s="160" t="s">
        <v>174</v>
      </c>
      <c r="H196" s="161">
        <v>432</v>
      </c>
      <c r="I196" s="7"/>
      <c r="J196" s="162">
        <f t="shared" si="10"/>
        <v>0</v>
      </c>
      <c r="K196" s="159" t="s">
        <v>3</v>
      </c>
      <c r="L196" s="163"/>
      <c r="M196" s="164" t="s">
        <v>3</v>
      </c>
      <c r="N196" s="165" t="s">
        <v>39</v>
      </c>
      <c r="O196" s="53"/>
      <c r="P196" s="149">
        <f t="shared" si="11"/>
        <v>0</v>
      </c>
      <c r="Q196" s="149">
        <v>0</v>
      </c>
      <c r="R196" s="149">
        <f t="shared" si="12"/>
        <v>0</v>
      </c>
      <c r="S196" s="149">
        <v>0</v>
      </c>
      <c r="T196" s="150">
        <f t="shared" si="1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1" t="s">
        <v>175</v>
      </c>
      <c r="AT196" s="151" t="s">
        <v>171</v>
      </c>
      <c r="AU196" s="151" t="s">
        <v>75</v>
      </c>
      <c r="AY196" s="18" t="s">
        <v>110</v>
      </c>
      <c r="BE196" s="152">
        <f t="shared" si="14"/>
        <v>0</v>
      </c>
      <c r="BF196" s="152">
        <f t="shared" si="15"/>
        <v>0</v>
      </c>
      <c r="BG196" s="152">
        <f t="shared" si="16"/>
        <v>0</v>
      </c>
      <c r="BH196" s="152">
        <f t="shared" si="17"/>
        <v>0</v>
      </c>
      <c r="BI196" s="152">
        <f t="shared" si="18"/>
        <v>0</v>
      </c>
      <c r="BJ196" s="18" t="s">
        <v>73</v>
      </c>
      <c r="BK196" s="152">
        <f t="shared" si="19"/>
        <v>0</v>
      </c>
      <c r="BL196" s="18" t="s">
        <v>139</v>
      </c>
      <c r="BM196" s="151" t="s">
        <v>430</v>
      </c>
    </row>
    <row r="197" spans="1:65" s="34" customFormat="1" ht="16.5" customHeight="1">
      <c r="A197" s="30"/>
      <c r="B197" s="31"/>
      <c r="C197" s="157" t="s">
        <v>431</v>
      </c>
      <c r="D197" s="157" t="s">
        <v>171</v>
      </c>
      <c r="E197" s="158" t="s">
        <v>432</v>
      </c>
      <c r="F197" s="159" t="s">
        <v>433</v>
      </c>
      <c r="G197" s="160" t="s">
        <v>174</v>
      </c>
      <c r="H197" s="161">
        <v>432</v>
      </c>
      <c r="I197" s="7"/>
      <c r="J197" s="162">
        <f t="shared" si="10"/>
        <v>0</v>
      </c>
      <c r="K197" s="159" t="s">
        <v>3</v>
      </c>
      <c r="L197" s="163"/>
      <c r="M197" s="164" t="s">
        <v>3</v>
      </c>
      <c r="N197" s="165" t="s">
        <v>39</v>
      </c>
      <c r="O197" s="53"/>
      <c r="P197" s="149">
        <f t="shared" si="11"/>
        <v>0</v>
      </c>
      <c r="Q197" s="149">
        <v>0</v>
      </c>
      <c r="R197" s="149">
        <f t="shared" si="12"/>
        <v>0</v>
      </c>
      <c r="S197" s="149">
        <v>0</v>
      </c>
      <c r="T197" s="150">
        <f t="shared" si="1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1" t="s">
        <v>175</v>
      </c>
      <c r="AT197" s="151" t="s">
        <v>171</v>
      </c>
      <c r="AU197" s="151" t="s">
        <v>75</v>
      </c>
      <c r="AY197" s="18" t="s">
        <v>110</v>
      </c>
      <c r="BE197" s="152">
        <f t="shared" si="14"/>
        <v>0</v>
      </c>
      <c r="BF197" s="152">
        <f t="shared" si="15"/>
        <v>0</v>
      </c>
      <c r="BG197" s="152">
        <f t="shared" si="16"/>
        <v>0</v>
      </c>
      <c r="BH197" s="152">
        <f t="shared" si="17"/>
        <v>0</v>
      </c>
      <c r="BI197" s="152">
        <f t="shared" si="18"/>
        <v>0</v>
      </c>
      <c r="BJ197" s="18" t="s">
        <v>73</v>
      </c>
      <c r="BK197" s="152">
        <f t="shared" si="19"/>
        <v>0</v>
      </c>
      <c r="BL197" s="18" t="s">
        <v>139</v>
      </c>
      <c r="BM197" s="151" t="s">
        <v>434</v>
      </c>
    </row>
    <row r="198" spans="1:65" s="34" customFormat="1" ht="16.5" customHeight="1">
      <c r="A198" s="30"/>
      <c r="B198" s="31"/>
      <c r="C198" s="157" t="s">
        <v>435</v>
      </c>
      <c r="D198" s="157" t="s">
        <v>171</v>
      </c>
      <c r="E198" s="158" t="s">
        <v>436</v>
      </c>
      <c r="F198" s="159" t="s">
        <v>437</v>
      </c>
      <c r="G198" s="160" t="s">
        <v>174</v>
      </c>
      <c r="H198" s="161">
        <v>144</v>
      </c>
      <c r="I198" s="7"/>
      <c r="J198" s="162">
        <f t="shared" si="10"/>
        <v>0</v>
      </c>
      <c r="K198" s="159" t="s">
        <v>3</v>
      </c>
      <c r="L198" s="163"/>
      <c r="M198" s="164" t="s">
        <v>3</v>
      </c>
      <c r="N198" s="165" t="s">
        <v>39</v>
      </c>
      <c r="O198" s="53"/>
      <c r="P198" s="149">
        <f t="shared" si="11"/>
        <v>0</v>
      </c>
      <c r="Q198" s="149">
        <v>0</v>
      </c>
      <c r="R198" s="149">
        <f t="shared" si="12"/>
        <v>0</v>
      </c>
      <c r="S198" s="149">
        <v>0</v>
      </c>
      <c r="T198" s="150">
        <f t="shared" si="1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1" t="s">
        <v>175</v>
      </c>
      <c r="AT198" s="151" t="s">
        <v>171</v>
      </c>
      <c r="AU198" s="151" t="s">
        <v>75</v>
      </c>
      <c r="AY198" s="18" t="s">
        <v>110</v>
      </c>
      <c r="BE198" s="152">
        <f t="shared" si="14"/>
        <v>0</v>
      </c>
      <c r="BF198" s="152">
        <f t="shared" si="15"/>
        <v>0</v>
      </c>
      <c r="BG198" s="152">
        <f t="shared" si="16"/>
        <v>0</v>
      </c>
      <c r="BH198" s="152">
        <f t="shared" si="17"/>
        <v>0</v>
      </c>
      <c r="BI198" s="152">
        <f t="shared" si="18"/>
        <v>0</v>
      </c>
      <c r="BJ198" s="18" t="s">
        <v>73</v>
      </c>
      <c r="BK198" s="152">
        <f t="shared" si="19"/>
        <v>0</v>
      </c>
      <c r="BL198" s="18" t="s">
        <v>139</v>
      </c>
      <c r="BM198" s="151" t="s">
        <v>438</v>
      </c>
    </row>
    <row r="199" spans="1:65" s="34" customFormat="1" ht="16.5" customHeight="1">
      <c r="A199" s="30"/>
      <c r="B199" s="31"/>
      <c r="C199" s="141" t="s">
        <v>439</v>
      </c>
      <c r="D199" s="141" t="s">
        <v>113</v>
      </c>
      <c r="E199" s="142" t="s">
        <v>440</v>
      </c>
      <c r="F199" s="143" t="s">
        <v>441</v>
      </c>
      <c r="G199" s="144" t="s">
        <v>174</v>
      </c>
      <c r="H199" s="145">
        <v>180</v>
      </c>
      <c r="I199" s="5"/>
      <c r="J199" s="146">
        <f t="shared" si="10"/>
        <v>0</v>
      </c>
      <c r="K199" s="143" t="s">
        <v>180</v>
      </c>
      <c r="L199" s="31"/>
      <c r="M199" s="147" t="s">
        <v>3</v>
      </c>
      <c r="N199" s="148" t="s">
        <v>39</v>
      </c>
      <c r="O199" s="53"/>
      <c r="P199" s="149">
        <f t="shared" si="11"/>
        <v>0</v>
      </c>
      <c r="Q199" s="149">
        <v>0</v>
      </c>
      <c r="R199" s="149">
        <f t="shared" si="12"/>
        <v>0</v>
      </c>
      <c r="S199" s="149">
        <v>0</v>
      </c>
      <c r="T199" s="150">
        <f t="shared" si="1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1" t="s">
        <v>139</v>
      </c>
      <c r="AT199" s="151" t="s">
        <v>113</v>
      </c>
      <c r="AU199" s="151" t="s">
        <v>75</v>
      </c>
      <c r="AY199" s="18" t="s">
        <v>110</v>
      </c>
      <c r="BE199" s="152">
        <f t="shared" si="14"/>
        <v>0</v>
      </c>
      <c r="BF199" s="152">
        <f t="shared" si="15"/>
        <v>0</v>
      </c>
      <c r="BG199" s="152">
        <f t="shared" si="16"/>
        <v>0</v>
      </c>
      <c r="BH199" s="152">
        <f t="shared" si="17"/>
        <v>0</v>
      </c>
      <c r="BI199" s="152">
        <f t="shared" si="18"/>
        <v>0</v>
      </c>
      <c r="BJ199" s="18" t="s">
        <v>73</v>
      </c>
      <c r="BK199" s="152">
        <f t="shared" si="19"/>
        <v>0</v>
      </c>
      <c r="BL199" s="18" t="s">
        <v>139</v>
      </c>
      <c r="BM199" s="151" t="s">
        <v>442</v>
      </c>
    </row>
    <row r="200" spans="1:47" s="34" customFormat="1" ht="12">
      <c r="A200" s="30"/>
      <c r="B200" s="31"/>
      <c r="C200" s="30"/>
      <c r="D200" s="153" t="s">
        <v>120</v>
      </c>
      <c r="E200" s="30"/>
      <c r="F200" s="154" t="s">
        <v>443</v>
      </c>
      <c r="G200" s="30"/>
      <c r="H200" s="30"/>
      <c r="I200" s="6"/>
      <c r="J200" s="30"/>
      <c r="K200" s="30"/>
      <c r="L200" s="31"/>
      <c r="M200" s="155"/>
      <c r="N200" s="156"/>
      <c r="O200" s="53"/>
      <c r="P200" s="53"/>
      <c r="Q200" s="53"/>
      <c r="R200" s="53"/>
      <c r="S200" s="53"/>
      <c r="T200" s="54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8" t="s">
        <v>120</v>
      </c>
      <c r="AU200" s="18" t="s">
        <v>75</v>
      </c>
    </row>
    <row r="201" spans="1:65" s="34" customFormat="1" ht="16.5" customHeight="1">
      <c r="A201" s="30"/>
      <c r="B201" s="31"/>
      <c r="C201" s="157" t="s">
        <v>444</v>
      </c>
      <c r="D201" s="157" t="s">
        <v>171</v>
      </c>
      <c r="E201" s="158" t="s">
        <v>445</v>
      </c>
      <c r="F201" s="159" t="s">
        <v>446</v>
      </c>
      <c r="G201" s="160" t="s">
        <v>174</v>
      </c>
      <c r="H201" s="161">
        <v>180</v>
      </c>
      <c r="I201" s="7"/>
      <c r="J201" s="162">
        <f>ROUND(I201*H201,2)</f>
        <v>0</v>
      </c>
      <c r="K201" s="159" t="s">
        <v>180</v>
      </c>
      <c r="L201" s="163"/>
      <c r="M201" s="164" t="s">
        <v>3</v>
      </c>
      <c r="N201" s="165" t="s">
        <v>39</v>
      </c>
      <c r="O201" s="53"/>
      <c r="P201" s="149">
        <f>O201*H201</f>
        <v>0</v>
      </c>
      <c r="Q201" s="149">
        <v>0.0225</v>
      </c>
      <c r="R201" s="149">
        <f>Q201*H201</f>
        <v>4.05</v>
      </c>
      <c r="S201" s="149">
        <v>0</v>
      </c>
      <c r="T201" s="150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1" t="s">
        <v>175</v>
      </c>
      <c r="AT201" s="151" t="s">
        <v>171</v>
      </c>
      <c r="AU201" s="151" t="s">
        <v>75</v>
      </c>
      <c r="AY201" s="18" t="s">
        <v>110</v>
      </c>
      <c r="BE201" s="152">
        <f>IF(N201="základní",J201,0)</f>
        <v>0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8" t="s">
        <v>73</v>
      </c>
      <c r="BK201" s="152">
        <f>ROUND(I201*H201,2)</f>
        <v>0</v>
      </c>
      <c r="BL201" s="18" t="s">
        <v>139</v>
      </c>
      <c r="BM201" s="151" t="s">
        <v>447</v>
      </c>
    </row>
    <row r="202" spans="1:65" s="34" customFormat="1" ht="24.2" customHeight="1">
      <c r="A202" s="30"/>
      <c r="B202" s="31"/>
      <c r="C202" s="141" t="s">
        <v>448</v>
      </c>
      <c r="D202" s="141" t="s">
        <v>113</v>
      </c>
      <c r="E202" s="142" t="s">
        <v>449</v>
      </c>
      <c r="F202" s="143" t="s">
        <v>450</v>
      </c>
      <c r="G202" s="144" t="s">
        <v>174</v>
      </c>
      <c r="H202" s="145">
        <v>1</v>
      </c>
      <c r="I202" s="5"/>
      <c r="J202" s="146">
        <f>ROUND(I202*H202,2)</f>
        <v>0</v>
      </c>
      <c r="K202" s="143" t="s">
        <v>180</v>
      </c>
      <c r="L202" s="31"/>
      <c r="M202" s="147" t="s">
        <v>3</v>
      </c>
      <c r="N202" s="148" t="s">
        <v>39</v>
      </c>
      <c r="O202" s="53"/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1" t="s">
        <v>139</v>
      </c>
      <c r="AT202" s="151" t="s">
        <v>113</v>
      </c>
      <c r="AU202" s="151" t="s">
        <v>75</v>
      </c>
      <c r="AY202" s="18" t="s">
        <v>110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73</v>
      </c>
      <c r="BK202" s="152">
        <f>ROUND(I202*H202,2)</f>
        <v>0</v>
      </c>
      <c r="BL202" s="18" t="s">
        <v>139</v>
      </c>
      <c r="BM202" s="151" t="s">
        <v>451</v>
      </c>
    </row>
    <row r="203" spans="1:47" s="34" customFormat="1" ht="12">
      <c r="A203" s="30"/>
      <c r="B203" s="31"/>
      <c r="C203" s="30"/>
      <c r="D203" s="153" t="s">
        <v>120</v>
      </c>
      <c r="E203" s="30"/>
      <c r="F203" s="154" t="s">
        <v>452</v>
      </c>
      <c r="G203" s="30"/>
      <c r="H203" s="30"/>
      <c r="I203" s="6"/>
      <c r="J203" s="30"/>
      <c r="K203" s="30"/>
      <c r="L203" s="31"/>
      <c r="M203" s="155"/>
      <c r="N203" s="156"/>
      <c r="O203" s="53"/>
      <c r="P203" s="53"/>
      <c r="Q203" s="53"/>
      <c r="R203" s="53"/>
      <c r="S203" s="53"/>
      <c r="T203" s="54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8" t="s">
        <v>120</v>
      </c>
      <c r="AU203" s="18" t="s">
        <v>75</v>
      </c>
    </row>
    <row r="204" spans="1:65" s="34" customFormat="1" ht="37.9" customHeight="1">
      <c r="A204" s="30"/>
      <c r="B204" s="31"/>
      <c r="C204" s="157" t="s">
        <v>453</v>
      </c>
      <c r="D204" s="157" t="s">
        <v>171</v>
      </c>
      <c r="E204" s="158" t="s">
        <v>454</v>
      </c>
      <c r="F204" s="159" t="s">
        <v>455</v>
      </c>
      <c r="G204" s="160" t="s">
        <v>174</v>
      </c>
      <c r="H204" s="161">
        <v>1</v>
      </c>
      <c r="I204" s="7"/>
      <c r="J204" s="162">
        <f>ROUND(I204*H204,2)</f>
        <v>0</v>
      </c>
      <c r="K204" s="159" t="s">
        <v>180</v>
      </c>
      <c r="L204" s="163"/>
      <c r="M204" s="164" t="s">
        <v>3</v>
      </c>
      <c r="N204" s="165" t="s">
        <v>39</v>
      </c>
      <c r="O204" s="53"/>
      <c r="P204" s="149">
        <f>O204*H204</f>
        <v>0</v>
      </c>
      <c r="Q204" s="149">
        <v>0.834</v>
      </c>
      <c r="R204" s="149">
        <f>Q204*H204</f>
        <v>0.834</v>
      </c>
      <c r="S204" s="149">
        <v>0</v>
      </c>
      <c r="T204" s="150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1" t="s">
        <v>175</v>
      </c>
      <c r="AT204" s="151" t="s">
        <v>171</v>
      </c>
      <c r="AU204" s="151" t="s">
        <v>75</v>
      </c>
      <c r="AY204" s="18" t="s">
        <v>110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8" t="s">
        <v>73</v>
      </c>
      <c r="BK204" s="152">
        <f>ROUND(I204*H204,2)</f>
        <v>0</v>
      </c>
      <c r="BL204" s="18" t="s">
        <v>139</v>
      </c>
      <c r="BM204" s="151" t="s">
        <v>456</v>
      </c>
    </row>
    <row r="205" spans="1:65" s="34" customFormat="1" ht="24.2" customHeight="1">
      <c r="A205" s="30"/>
      <c r="B205" s="31"/>
      <c r="C205" s="141" t="s">
        <v>457</v>
      </c>
      <c r="D205" s="141" t="s">
        <v>113</v>
      </c>
      <c r="E205" s="142" t="s">
        <v>458</v>
      </c>
      <c r="F205" s="143" t="s">
        <v>459</v>
      </c>
      <c r="G205" s="144" t="s">
        <v>174</v>
      </c>
      <c r="H205" s="145">
        <v>180</v>
      </c>
      <c r="I205" s="5"/>
      <c r="J205" s="146">
        <f>ROUND(I205*H205,2)</f>
        <v>0</v>
      </c>
      <c r="K205" s="143" t="s">
        <v>232</v>
      </c>
      <c r="L205" s="31"/>
      <c r="M205" s="147" t="s">
        <v>3</v>
      </c>
      <c r="N205" s="148" t="s">
        <v>39</v>
      </c>
      <c r="O205" s="53"/>
      <c r="P205" s="149">
        <f>O205*H205</f>
        <v>0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1" t="s">
        <v>139</v>
      </c>
      <c r="AT205" s="151" t="s">
        <v>113</v>
      </c>
      <c r="AU205" s="151" t="s">
        <v>75</v>
      </c>
      <c r="AY205" s="18" t="s">
        <v>110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73</v>
      </c>
      <c r="BK205" s="152">
        <f>ROUND(I205*H205,2)</f>
        <v>0</v>
      </c>
      <c r="BL205" s="18" t="s">
        <v>139</v>
      </c>
      <c r="BM205" s="151" t="s">
        <v>460</v>
      </c>
    </row>
    <row r="206" spans="1:47" s="34" customFormat="1" ht="12">
      <c r="A206" s="30"/>
      <c r="B206" s="31"/>
      <c r="C206" s="30"/>
      <c r="D206" s="153" t="s">
        <v>120</v>
      </c>
      <c r="E206" s="30"/>
      <c r="F206" s="154" t="s">
        <v>461</v>
      </c>
      <c r="G206" s="30"/>
      <c r="H206" s="30"/>
      <c r="I206" s="6"/>
      <c r="J206" s="30"/>
      <c r="K206" s="30"/>
      <c r="L206" s="31"/>
      <c r="M206" s="155"/>
      <c r="N206" s="156"/>
      <c r="O206" s="53"/>
      <c r="P206" s="53"/>
      <c r="Q206" s="53"/>
      <c r="R206" s="53"/>
      <c r="S206" s="53"/>
      <c r="T206" s="54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8" t="s">
        <v>120</v>
      </c>
      <c r="AU206" s="18" t="s">
        <v>75</v>
      </c>
    </row>
    <row r="207" spans="1:65" s="34" customFormat="1" ht="16.5" customHeight="1">
      <c r="A207" s="30"/>
      <c r="B207" s="31"/>
      <c r="C207" s="157" t="s">
        <v>462</v>
      </c>
      <c r="D207" s="157" t="s">
        <v>171</v>
      </c>
      <c r="E207" s="158" t="s">
        <v>463</v>
      </c>
      <c r="F207" s="159" t="s">
        <v>464</v>
      </c>
      <c r="G207" s="160" t="s">
        <v>174</v>
      </c>
      <c r="H207" s="161">
        <v>180</v>
      </c>
      <c r="I207" s="7"/>
      <c r="J207" s="162">
        <f>ROUND(I207*H207,2)</f>
        <v>0</v>
      </c>
      <c r="K207" s="159" t="s">
        <v>3</v>
      </c>
      <c r="L207" s="163"/>
      <c r="M207" s="164" t="s">
        <v>3</v>
      </c>
      <c r="N207" s="165" t="s">
        <v>39</v>
      </c>
      <c r="O207" s="53"/>
      <c r="P207" s="149">
        <f>O207*H207</f>
        <v>0</v>
      </c>
      <c r="Q207" s="149">
        <v>0.00052</v>
      </c>
      <c r="R207" s="149">
        <f>Q207*H207</f>
        <v>0.09359999999999999</v>
      </c>
      <c r="S207" s="149">
        <v>0</v>
      </c>
      <c r="T207" s="150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1" t="s">
        <v>175</v>
      </c>
      <c r="AT207" s="151" t="s">
        <v>171</v>
      </c>
      <c r="AU207" s="151" t="s">
        <v>75</v>
      </c>
      <c r="AY207" s="18" t="s">
        <v>110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8" t="s">
        <v>73</v>
      </c>
      <c r="BK207" s="152">
        <f>ROUND(I207*H207,2)</f>
        <v>0</v>
      </c>
      <c r="BL207" s="18" t="s">
        <v>139</v>
      </c>
      <c r="BM207" s="151" t="s">
        <v>465</v>
      </c>
    </row>
    <row r="208" spans="1:65" s="34" customFormat="1" ht="16.5" customHeight="1">
      <c r="A208" s="30"/>
      <c r="B208" s="31"/>
      <c r="C208" s="157" t="s">
        <v>466</v>
      </c>
      <c r="D208" s="157" t="s">
        <v>171</v>
      </c>
      <c r="E208" s="158" t="s">
        <v>467</v>
      </c>
      <c r="F208" s="159" t="s">
        <v>468</v>
      </c>
      <c r="G208" s="160" t="s">
        <v>174</v>
      </c>
      <c r="H208" s="161">
        <v>1</v>
      </c>
      <c r="I208" s="7"/>
      <c r="J208" s="162">
        <f>ROUND(I208*H208,2)</f>
        <v>0</v>
      </c>
      <c r="K208" s="159" t="s">
        <v>3</v>
      </c>
      <c r="L208" s="163"/>
      <c r="M208" s="164" t="s">
        <v>3</v>
      </c>
      <c r="N208" s="165" t="s">
        <v>39</v>
      </c>
      <c r="O208" s="53"/>
      <c r="P208" s="149">
        <f>O208*H208</f>
        <v>0</v>
      </c>
      <c r="Q208" s="149">
        <v>0.0011</v>
      </c>
      <c r="R208" s="149">
        <f>Q208*H208</f>
        <v>0.0011</v>
      </c>
      <c r="S208" s="149">
        <v>0</v>
      </c>
      <c r="T208" s="15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1" t="s">
        <v>175</v>
      </c>
      <c r="AT208" s="151" t="s">
        <v>171</v>
      </c>
      <c r="AU208" s="151" t="s">
        <v>75</v>
      </c>
      <c r="AY208" s="18" t="s">
        <v>110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8" t="s">
        <v>73</v>
      </c>
      <c r="BK208" s="152">
        <f>ROUND(I208*H208,2)</f>
        <v>0</v>
      </c>
      <c r="BL208" s="18" t="s">
        <v>139</v>
      </c>
      <c r="BM208" s="151" t="s">
        <v>469</v>
      </c>
    </row>
    <row r="209" spans="1:65" s="34" customFormat="1" ht="24.2" customHeight="1">
      <c r="A209" s="30"/>
      <c r="B209" s="31"/>
      <c r="C209" s="141" t="s">
        <v>470</v>
      </c>
      <c r="D209" s="141" t="s">
        <v>113</v>
      </c>
      <c r="E209" s="142" t="s">
        <v>471</v>
      </c>
      <c r="F209" s="143" t="s">
        <v>472</v>
      </c>
      <c r="G209" s="144" t="s">
        <v>174</v>
      </c>
      <c r="H209" s="145">
        <v>1</v>
      </c>
      <c r="I209" s="5"/>
      <c r="J209" s="146">
        <f>ROUND(I209*H209,2)</f>
        <v>0</v>
      </c>
      <c r="K209" s="143" t="s">
        <v>180</v>
      </c>
      <c r="L209" s="31"/>
      <c r="M209" s="147" t="s">
        <v>3</v>
      </c>
      <c r="N209" s="148" t="s">
        <v>39</v>
      </c>
      <c r="O209" s="53"/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1" t="s">
        <v>139</v>
      </c>
      <c r="AT209" s="151" t="s">
        <v>113</v>
      </c>
      <c r="AU209" s="151" t="s">
        <v>75</v>
      </c>
      <c r="AY209" s="18" t="s">
        <v>110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8" t="s">
        <v>73</v>
      </c>
      <c r="BK209" s="152">
        <f>ROUND(I209*H209,2)</f>
        <v>0</v>
      </c>
      <c r="BL209" s="18" t="s">
        <v>139</v>
      </c>
      <c r="BM209" s="151" t="s">
        <v>473</v>
      </c>
    </row>
    <row r="210" spans="1:47" s="34" customFormat="1" ht="12">
      <c r="A210" s="30"/>
      <c r="B210" s="31"/>
      <c r="C210" s="30"/>
      <c r="D210" s="153" t="s">
        <v>120</v>
      </c>
      <c r="E210" s="30"/>
      <c r="F210" s="154" t="s">
        <v>474</v>
      </c>
      <c r="G210" s="30"/>
      <c r="H210" s="30"/>
      <c r="I210" s="6"/>
      <c r="J210" s="30"/>
      <c r="K210" s="30"/>
      <c r="L210" s="31"/>
      <c r="M210" s="155"/>
      <c r="N210" s="156"/>
      <c r="O210" s="53"/>
      <c r="P210" s="53"/>
      <c r="Q210" s="53"/>
      <c r="R210" s="53"/>
      <c r="S210" s="53"/>
      <c r="T210" s="54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8" t="s">
        <v>120</v>
      </c>
      <c r="AU210" s="18" t="s">
        <v>75</v>
      </c>
    </row>
    <row r="211" spans="1:65" s="34" customFormat="1" ht="16.5" customHeight="1">
      <c r="A211" s="30"/>
      <c r="B211" s="31"/>
      <c r="C211" s="157" t="s">
        <v>475</v>
      </c>
      <c r="D211" s="157" t="s">
        <v>171</v>
      </c>
      <c r="E211" s="158" t="s">
        <v>476</v>
      </c>
      <c r="F211" s="159" t="s">
        <v>477</v>
      </c>
      <c r="G211" s="160" t="s">
        <v>174</v>
      </c>
      <c r="H211" s="161">
        <v>1</v>
      </c>
      <c r="I211" s="7"/>
      <c r="J211" s="162">
        <f>ROUND(I211*H211,2)</f>
        <v>0</v>
      </c>
      <c r="K211" s="159" t="s">
        <v>180</v>
      </c>
      <c r="L211" s="163"/>
      <c r="M211" s="164" t="s">
        <v>3</v>
      </c>
      <c r="N211" s="165" t="s">
        <v>39</v>
      </c>
      <c r="O211" s="53"/>
      <c r="P211" s="149">
        <f>O211*H211</f>
        <v>0</v>
      </c>
      <c r="Q211" s="149">
        <v>0.0003</v>
      </c>
      <c r="R211" s="149">
        <f>Q211*H211</f>
        <v>0.0003</v>
      </c>
      <c r="S211" s="149">
        <v>0</v>
      </c>
      <c r="T211" s="150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1" t="s">
        <v>175</v>
      </c>
      <c r="AT211" s="151" t="s">
        <v>171</v>
      </c>
      <c r="AU211" s="151" t="s">
        <v>75</v>
      </c>
      <c r="AY211" s="18" t="s">
        <v>110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8" t="s">
        <v>73</v>
      </c>
      <c r="BK211" s="152">
        <f>ROUND(I211*H211,2)</f>
        <v>0</v>
      </c>
      <c r="BL211" s="18" t="s">
        <v>139</v>
      </c>
      <c r="BM211" s="151" t="s">
        <v>478</v>
      </c>
    </row>
    <row r="212" spans="1:65" s="34" customFormat="1" ht="24.2" customHeight="1">
      <c r="A212" s="30"/>
      <c r="B212" s="31"/>
      <c r="C212" s="141" t="s">
        <v>479</v>
      </c>
      <c r="D212" s="141" t="s">
        <v>113</v>
      </c>
      <c r="E212" s="142" t="s">
        <v>480</v>
      </c>
      <c r="F212" s="143" t="s">
        <v>481</v>
      </c>
      <c r="G212" s="144" t="s">
        <v>174</v>
      </c>
      <c r="H212" s="145">
        <v>3</v>
      </c>
      <c r="I212" s="5"/>
      <c r="J212" s="146">
        <f>ROUND(I212*H212,2)</f>
        <v>0</v>
      </c>
      <c r="K212" s="143" t="s">
        <v>180</v>
      </c>
      <c r="L212" s="31"/>
      <c r="M212" s="147" t="s">
        <v>3</v>
      </c>
      <c r="N212" s="148" t="s">
        <v>39</v>
      </c>
      <c r="O212" s="53"/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1" t="s">
        <v>139</v>
      </c>
      <c r="AT212" s="151" t="s">
        <v>113</v>
      </c>
      <c r="AU212" s="151" t="s">
        <v>75</v>
      </c>
      <c r="AY212" s="18" t="s">
        <v>110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8" t="s">
        <v>73</v>
      </c>
      <c r="BK212" s="152">
        <f>ROUND(I212*H212,2)</f>
        <v>0</v>
      </c>
      <c r="BL212" s="18" t="s">
        <v>139</v>
      </c>
      <c r="BM212" s="151" t="s">
        <v>482</v>
      </c>
    </row>
    <row r="213" spans="1:47" s="34" customFormat="1" ht="12">
      <c r="A213" s="30"/>
      <c r="B213" s="31"/>
      <c r="C213" s="30"/>
      <c r="D213" s="153" t="s">
        <v>120</v>
      </c>
      <c r="E213" s="30"/>
      <c r="F213" s="154" t="s">
        <v>483</v>
      </c>
      <c r="G213" s="30"/>
      <c r="H213" s="30"/>
      <c r="I213" s="6"/>
      <c r="J213" s="30"/>
      <c r="K213" s="30"/>
      <c r="L213" s="31"/>
      <c r="M213" s="155"/>
      <c r="N213" s="156"/>
      <c r="O213" s="53"/>
      <c r="P213" s="53"/>
      <c r="Q213" s="53"/>
      <c r="R213" s="53"/>
      <c r="S213" s="53"/>
      <c r="T213" s="54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T213" s="18" t="s">
        <v>120</v>
      </c>
      <c r="AU213" s="18" t="s">
        <v>75</v>
      </c>
    </row>
    <row r="214" spans="1:65" s="34" customFormat="1" ht="33" customHeight="1">
      <c r="A214" s="30"/>
      <c r="B214" s="31"/>
      <c r="C214" s="141" t="s">
        <v>484</v>
      </c>
      <c r="D214" s="141" t="s">
        <v>113</v>
      </c>
      <c r="E214" s="142" t="s">
        <v>485</v>
      </c>
      <c r="F214" s="143" t="s">
        <v>486</v>
      </c>
      <c r="G214" s="144" t="s">
        <v>167</v>
      </c>
      <c r="H214" s="145">
        <v>2</v>
      </c>
      <c r="I214" s="5"/>
      <c r="J214" s="146">
        <f>ROUND(I214*H214,2)</f>
        <v>0</v>
      </c>
      <c r="K214" s="143" t="s">
        <v>180</v>
      </c>
      <c r="L214" s="31"/>
      <c r="M214" s="147" t="s">
        <v>3</v>
      </c>
      <c r="N214" s="148" t="s">
        <v>39</v>
      </c>
      <c r="O214" s="53"/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1" t="s">
        <v>139</v>
      </c>
      <c r="AT214" s="151" t="s">
        <v>113</v>
      </c>
      <c r="AU214" s="151" t="s">
        <v>75</v>
      </c>
      <c r="AY214" s="18" t="s">
        <v>110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8" t="s">
        <v>73</v>
      </c>
      <c r="BK214" s="152">
        <f>ROUND(I214*H214,2)</f>
        <v>0</v>
      </c>
      <c r="BL214" s="18" t="s">
        <v>139</v>
      </c>
      <c r="BM214" s="151" t="s">
        <v>487</v>
      </c>
    </row>
    <row r="215" spans="1:47" s="34" customFormat="1" ht="12">
      <c r="A215" s="30"/>
      <c r="B215" s="31"/>
      <c r="C215" s="30"/>
      <c r="D215" s="153" t="s">
        <v>120</v>
      </c>
      <c r="E215" s="30"/>
      <c r="F215" s="154" t="s">
        <v>488</v>
      </c>
      <c r="G215" s="30"/>
      <c r="H215" s="30"/>
      <c r="I215" s="6"/>
      <c r="J215" s="30"/>
      <c r="K215" s="30"/>
      <c r="L215" s="31"/>
      <c r="M215" s="155"/>
      <c r="N215" s="156"/>
      <c r="O215" s="53"/>
      <c r="P215" s="53"/>
      <c r="Q215" s="53"/>
      <c r="R215" s="53"/>
      <c r="S215" s="53"/>
      <c r="T215" s="54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8" t="s">
        <v>120</v>
      </c>
      <c r="AU215" s="18" t="s">
        <v>75</v>
      </c>
    </row>
    <row r="216" spans="1:65" s="34" customFormat="1" ht="16.5" customHeight="1">
      <c r="A216" s="30"/>
      <c r="B216" s="31"/>
      <c r="C216" s="157" t="s">
        <v>489</v>
      </c>
      <c r="D216" s="157" t="s">
        <v>171</v>
      </c>
      <c r="E216" s="158" t="s">
        <v>490</v>
      </c>
      <c r="F216" s="159" t="s">
        <v>491</v>
      </c>
      <c r="G216" s="160" t="s">
        <v>174</v>
      </c>
      <c r="H216" s="161">
        <v>2</v>
      </c>
      <c r="I216" s="7"/>
      <c r="J216" s="162">
        <f>ROUND(I216*H216,2)</f>
        <v>0</v>
      </c>
      <c r="K216" s="159" t="s">
        <v>3</v>
      </c>
      <c r="L216" s="163"/>
      <c r="M216" s="164" t="s">
        <v>3</v>
      </c>
      <c r="N216" s="165" t="s">
        <v>39</v>
      </c>
      <c r="O216" s="53"/>
      <c r="P216" s="149">
        <f>O216*H216</f>
        <v>0</v>
      </c>
      <c r="Q216" s="149">
        <v>0</v>
      </c>
      <c r="R216" s="149">
        <f>Q216*H216</f>
        <v>0</v>
      </c>
      <c r="S216" s="149">
        <v>0</v>
      </c>
      <c r="T216" s="15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1" t="s">
        <v>175</v>
      </c>
      <c r="AT216" s="151" t="s">
        <v>171</v>
      </c>
      <c r="AU216" s="151" t="s">
        <v>75</v>
      </c>
      <c r="AY216" s="18" t="s">
        <v>110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8" t="s">
        <v>73</v>
      </c>
      <c r="BK216" s="152">
        <f>ROUND(I216*H216,2)</f>
        <v>0</v>
      </c>
      <c r="BL216" s="18" t="s">
        <v>139</v>
      </c>
      <c r="BM216" s="151" t="s">
        <v>492</v>
      </c>
    </row>
    <row r="217" spans="1:65" s="34" customFormat="1" ht="21.75" customHeight="1">
      <c r="A217" s="30"/>
      <c r="B217" s="31"/>
      <c r="C217" s="141" t="s">
        <v>493</v>
      </c>
      <c r="D217" s="141" t="s">
        <v>113</v>
      </c>
      <c r="E217" s="142" t="s">
        <v>494</v>
      </c>
      <c r="F217" s="143" t="s">
        <v>495</v>
      </c>
      <c r="G217" s="144" t="s">
        <v>167</v>
      </c>
      <c r="H217" s="145">
        <v>135</v>
      </c>
      <c r="I217" s="5"/>
      <c r="J217" s="146">
        <f>ROUND(I217*H217,2)</f>
        <v>0</v>
      </c>
      <c r="K217" s="143" t="s">
        <v>180</v>
      </c>
      <c r="L217" s="31"/>
      <c r="M217" s="147" t="s">
        <v>3</v>
      </c>
      <c r="N217" s="148" t="s">
        <v>39</v>
      </c>
      <c r="O217" s="53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1" t="s">
        <v>139</v>
      </c>
      <c r="AT217" s="151" t="s">
        <v>113</v>
      </c>
      <c r="AU217" s="151" t="s">
        <v>75</v>
      </c>
      <c r="AY217" s="18" t="s">
        <v>110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8" t="s">
        <v>73</v>
      </c>
      <c r="BK217" s="152">
        <f>ROUND(I217*H217,2)</f>
        <v>0</v>
      </c>
      <c r="BL217" s="18" t="s">
        <v>139</v>
      </c>
      <c r="BM217" s="151" t="s">
        <v>496</v>
      </c>
    </row>
    <row r="218" spans="1:47" s="34" customFormat="1" ht="12">
      <c r="A218" s="30"/>
      <c r="B218" s="31"/>
      <c r="C218" s="30"/>
      <c r="D218" s="153" t="s">
        <v>120</v>
      </c>
      <c r="E218" s="30"/>
      <c r="F218" s="154" t="s">
        <v>497</v>
      </c>
      <c r="G218" s="30"/>
      <c r="H218" s="30"/>
      <c r="I218" s="6"/>
      <c r="J218" s="30"/>
      <c r="K218" s="30"/>
      <c r="L218" s="31"/>
      <c r="M218" s="155"/>
      <c r="N218" s="156"/>
      <c r="O218" s="53"/>
      <c r="P218" s="53"/>
      <c r="Q218" s="53"/>
      <c r="R218" s="53"/>
      <c r="S218" s="53"/>
      <c r="T218" s="54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8" t="s">
        <v>120</v>
      </c>
      <c r="AU218" s="18" t="s">
        <v>75</v>
      </c>
    </row>
    <row r="219" spans="1:65" s="34" customFormat="1" ht="24.2" customHeight="1">
      <c r="A219" s="30"/>
      <c r="B219" s="31"/>
      <c r="C219" s="141" t="s">
        <v>498</v>
      </c>
      <c r="D219" s="141" t="s">
        <v>113</v>
      </c>
      <c r="E219" s="142" t="s">
        <v>499</v>
      </c>
      <c r="F219" s="143" t="s">
        <v>500</v>
      </c>
      <c r="G219" s="144" t="s">
        <v>167</v>
      </c>
      <c r="H219" s="145">
        <v>15</v>
      </c>
      <c r="I219" s="5"/>
      <c r="J219" s="146">
        <f>ROUND(I219*H219,2)</f>
        <v>0</v>
      </c>
      <c r="K219" s="143" t="s">
        <v>180</v>
      </c>
      <c r="L219" s="31"/>
      <c r="M219" s="147" t="s">
        <v>3</v>
      </c>
      <c r="N219" s="148" t="s">
        <v>39</v>
      </c>
      <c r="O219" s="53"/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1" t="s">
        <v>139</v>
      </c>
      <c r="AT219" s="151" t="s">
        <v>113</v>
      </c>
      <c r="AU219" s="151" t="s">
        <v>75</v>
      </c>
      <c r="AY219" s="18" t="s">
        <v>110</v>
      </c>
      <c r="BE219" s="152">
        <f>IF(N219="základní",J219,0)</f>
        <v>0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8" t="s">
        <v>73</v>
      </c>
      <c r="BK219" s="152">
        <f>ROUND(I219*H219,2)</f>
        <v>0</v>
      </c>
      <c r="BL219" s="18" t="s">
        <v>139</v>
      </c>
      <c r="BM219" s="151" t="s">
        <v>501</v>
      </c>
    </row>
    <row r="220" spans="1:47" s="34" customFormat="1" ht="12">
      <c r="A220" s="30"/>
      <c r="B220" s="31"/>
      <c r="C220" s="30"/>
      <c r="D220" s="153" t="s">
        <v>120</v>
      </c>
      <c r="E220" s="30"/>
      <c r="F220" s="154" t="s">
        <v>502</v>
      </c>
      <c r="G220" s="30"/>
      <c r="H220" s="30"/>
      <c r="I220" s="6"/>
      <c r="J220" s="30"/>
      <c r="K220" s="30"/>
      <c r="L220" s="31"/>
      <c r="M220" s="155"/>
      <c r="N220" s="156"/>
      <c r="O220" s="53"/>
      <c r="P220" s="53"/>
      <c r="Q220" s="53"/>
      <c r="R220" s="53"/>
      <c r="S220" s="53"/>
      <c r="T220" s="54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8" t="s">
        <v>120</v>
      </c>
      <c r="AU220" s="18" t="s">
        <v>75</v>
      </c>
    </row>
    <row r="221" spans="1:65" s="34" customFormat="1" ht="16.5" customHeight="1">
      <c r="A221" s="30"/>
      <c r="B221" s="31"/>
      <c r="C221" s="157" t="s">
        <v>503</v>
      </c>
      <c r="D221" s="157" t="s">
        <v>171</v>
      </c>
      <c r="E221" s="158" t="s">
        <v>504</v>
      </c>
      <c r="F221" s="159" t="s">
        <v>505</v>
      </c>
      <c r="G221" s="160" t="s">
        <v>174</v>
      </c>
      <c r="H221" s="161">
        <v>15</v>
      </c>
      <c r="I221" s="7"/>
      <c r="J221" s="162">
        <f>ROUND(I221*H221,2)</f>
        <v>0</v>
      </c>
      <c r="K221" s="159" t="s">
        <v>3</v>
      </c>
      <c r="L221" s="163"/>
      <c r="M221" s="164" t="s">
        <v>3</v>
      </c>
      <c r="N221" s="165" t="s">
        <v>39</v>
      </c>
      <c r="O221" s="53"/>
      <c r="P221" s="149">
        <f>O221*H221</f>
        <v>0</v>
      </c>
      <c r="Q221" s="149">
        <v>0</v>
      </c>
      <c r="R221" s="149">
        <f>Q221*H221</f>
        <v>0</v>
      </c>
      <c r="S221" s="149">
        <v>0</v>
      </c>
      <c r="T221" s="150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1" t="s">
        <v>175</v>
      </c>
      <c r="AT221" s="151" t="s">
        <v>171</v>
      </c>
      <c r="AU221" s="151" t="s">
        <v>75</v>
      </c>
      <c r="AY221" s="18" t="s">
        <v>110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8" t="s">
        <v>73</v>
      </c>
      <c r="BK221" s="152">
        <f>ROUND(I221*H221,2)</f>
        <v>0</v>
      </c>
      <c r="BL221" s="18" t="s">
        <v>139</v>
      </c>
      <c r="BM221" s="151" t="s">
        <v>506</v>
      </c>
    </row>
    <row r="222" spans="1:65" s="34" customFormat="1" ht="16.5" customHeight="1">
      <c r="A222" s="30"/>
      <c r="B222" s="31"/>
      <c r="C222" s="157" t="s">
        <v>507</v>
      </c>
      <c r="D222" s="157" t="s">
        <v>171</v>
      </c>
      <c r="E222" s="158" t="s">
        <v>508</v>
      </c>
      <c r="F222" s="159" t="s">
        <v>509</v>
      </c>
      <c r="G222" s="160" t="s">
        <v>167</v>
      </c>
      <c r="H222" s="161">
        <v>15</v>
      </c>
      <c r="I222" s="7"/>
      <c r="J222" s="162">
        <f>ROUND(I222*H222,2)</f>
        <v>0</v>
      </c>
      <c r="K222" s="159" t="s">
        <v>3</v>
      </c>
      <c r="L222" s="163"/>
      <c r="M222" s="164" t="s">
        <v>3</v>
      </c>
      <c r="N222" s="165" t="s">
        <v>39</v>
      </c>
      <c r="O222" s="53"/>
      <c r="P222" s="149">
        <f>O222*H222</f>
        <v>0</v>
      </c>
      <c r="Q222" s="149">
        <v>0</v>
      </c>
      <c r="R222" s="149">
        <f>Q222*H222</f>
        <v>0</v>
      </c>
      <c r="S222" s="149">
        <v>0</v>
      </c>
      <c r="T222" s="150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1" t="s">
        <v>175</v>
      </c>
      <c r="AT222" s="151" t="s">
        <v>171</v>
      </c>
      <c r="AU222" s="151" t="s">
        <v>75</v>
      </c>
      <c r="AY222" s="18" t="s">
        <v>110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8" t="s">
        <v>73</v>
      </c>
      <c r="BK222" s="152">
        <f>ROUND(I222*H222,2)</f>
        <v>0</v>
      </c>
      <c r="BL222" s="18" t="s">
        <v>139</v>
      </c>
      <c r="BM222" s="151" t="s">
        <v>510</v>
      </c>
    </row>
    <row r="223" spans="1:65" s="34" customFormat="1" ht="16.5" customHeight="1">
      <c r="A223" s="30"/>
      <c r="B223" s="31"/>
      <c r="C223" s="141" t="s">
        <v>511</v>
      </c>
      <c r="D223" s="141" t="s">
        <v>113</v>
      </c>
      <c r="E223" s="142" t="s">
        <v>512</v>
      </c>
      <c r="F223" s="143" t="s">
        <v>513</v>
      </c>
      <c r="G223" s="144" t="s">
        <v>167</v>
      </c>
      <c r="H223" s="145">
        <v>77</v>
      </c>
      <c r="I223" s="5"/>
      <c r="J223" s="146">
        <f>ROUND(I223*H223,2)</f>
        <v>0</v>
      </c>
      <c r="K223" s="143" t="s">
        <v>180</v>
      </c>
      <c r="L223" s="31"/>
      <c r="M223" s="147" t="s">
        <v>3</v>
      </c>
      <c r="N223" s="148" t="s">
        <v>39</v>
      </c>
      <c r="O223" s="53"/>
      <c r="P223" s="149">
        <f>O223*H223</f>
        <v>0</v>
      </c>
      <c r="Q223" s="149">
        <v>0</v>
      </c>
      <c r="R223" s="149">
        <f>Q223*H223</f>
        <v>0</v>
      </c>
      <c r="S223" s="149">
        <v>0</v>
      </c>
      <c r="T223" s="150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1" t="s">
        <v>139</v>
      </c>
      <c r="AT223" s="151" t="s">
        <v>113</v>
      </c>
      <c r="AU223" s="151" t="s">
        <v>75</v>
      </c>
      <c r="AY223" s="18" t="s">
        <v>110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8" t="s">
        <v>73</v>
      </c>
      <c r="BK223" s="152">
        <f>ROUND(I223*H223,2)</f>
        <v>0</v>
      </c>
      <c r="BL223" s="18" t="s">
        <v>139</v>
      </c>
      <c r="BM223" s="151" t="s">
        <v>514</v>
      </c>
    </row>
    <row r="224" spans="1:47" s="34" customFormat="1" ht="12">
      <c r="A224" s="30"/>
      <c r="B224" s="31"/>
      <c r="C224" s="30"/>
      <c r="D224" s="153" t="s">
        <v>120</v>
      </c>
      <c r="E224" s="30"/>
      <c r="F224" s="154" t="s">
        <v>515</v>
      </c>
      <c r="G224" s="30"/>
      <c r="H224" s="30"/>
      <c r="I224" s="6"/>
      <c r="J224" s="30"/>
      <c r="K224" s="30"/>
      <c r="L224" s="31"/>
      <c r="M224" s="155"/>
      <c r="N224" s="156"/>
      <c r="O224" s="53"/>
      <c r="P224" s="53"/>
      <c r="Q224" s="53"/>
      <c r="R224" s="53"/>
      <c r="S224" s="53"/>
      <c r="T224" s="54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8" t="s">
        <v>120</v>
      </c>
      <c r="AU224" s="18" t="s">
        <v>75</v>
      </c>
    </row>
    <row r="225" spans="1:65" s="34" customFormat="1" ht="16.5" customHeight="1">
      <c r="A225" s="30"/>
      <c r="B225" s="31"/>
      <c r="C225" s="157" t="s">
        <v>516</v>
      </c>
      <c r="D225" s="157" t="s">
        <v>171</v>
      </c>
      <c r="E225" s="158" t="s">
        <v>517</v>
      </c>
      <c r="F225" s="159" t="s">
        <v>518</v>
      </c>
      <c r="G225" s="160" t="s">
        <v>167</v>
      </c>
      <c r="H225" s="161">
        <v>53</v>
      </c>
      <c r="I225" s="7"/>
      <c r="J225" s="162">
        <f aca="true" t="shared" si="20" ref="J225:J230">ROUND(I225*H225,2)</f>
        <v>0</v>
      </c>
      <c r="K225" s="159" t="s">
        <v>3</v>
      </c>
      <c r="L225" s="163"/>
      <c r="M225" s="164" t="s">
        <v>3</v>
      </c>
      <c r="N225" s="165" t="s">
        <v>39</v>
      </c>
      <c r="O225" s="53"/>
      <c r="P225" s="149">
        <f aca="true" t="shared" si="21" ref="P225:P230">O225*H225</f>
        <v>0</v>
      </c>
      <c r="Q225" s="149">
        <v>0</v>
      </c>
      <c r="R225" s="149">
        <f aca="true" t="shared" si="22" ref="R225:R230">Q225*H225</f>
        <v>0</v>
      </c>
      <c r="S225" s="149">
        <v>0</v>
      </c>
      <c r="T225" s="150">
        <f aca="true" t="shared" si="23" ref="T225:T230"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1" t="s">
        <v>175</v>
      </c>
      <c r="AT225" s="151" t="s">
        <v>171</v>
      </c>
      <c r="AU225" s="151" t="s">
        <v>75</v>
      </c>
      <c r="AY225" s="18" t="s">
        <v>110</v>
      </c>
      <c r="BE225" s="152">
        <f aca="true" t="shared" si="24" ref="BE225:BE230">IF(N225="základní",J225,0)</f>
        <v>0</v>
      </c>
      <c r="BF225" s="152">
        <f aca="true" t="shared" si="25" ref="BF225:BF230">IF(N225="snížená",J225,0)</f>
        <v>0</v>
      </c>
      <c r="BG225" s="152">
        <f aca="true" t="shared" si="26" ref="BG225:BG230">IF(N225="zákl. přenesená",J225,0)</f>
        <v>0</v>
      </c>
      <c r="BH225" s="152">
        <f aca="true" t="shared" si="27" ref="BH225:BH230">IF(N225="sníž. přenesená",J225,0)</f>
        <v>0</v>
      </c>
      <c r="BI225" s="152">
        <f aca="true" t="shared" si="28" ref="BI225:BI230">IF(N225="nulová",J225,0)</f>
        <v>0</v>
      </c>
      <c r="BJ225" s="18" t="s">
        <v>73</v>
      </c>
      <c r="BK225" s="152">
        <f aca="true" t="shared" si="29" ref="BK225:BK230">ROUND(I225*H225,2)</f>
        <v>0</v>
      </c>
      <c r="BL225" s="18" t="s">
        <v>139</v>
      </c>
      <c r="BM225" s="151" t="s">
        <v>519</v>
      </c>
    </row>
    <row r="226" spans="1:65" s="34" customFormat="1" ht="16.5" customHeight="1">
      <c r="A226" s="30"/>
      <c r="B226" s="31"/>
      <c r="C226" s="157" t="s">
        <v>520</v>
      </c>
      <c r="D226" s="157" t="s">
        <v>171</v>
      </c>
      <c r="E226" s="158" t="s">
        <v>521</v>
      </c>
      <c r="F226" s="159" t="s">
        <v>522</v>
      </c>
      <c r="G226" s="160" t="s">
        <v>167</v>
      </c>
      <c r="H226" s="161">
        <v>24</v>
      </c>
      <c r="I226" s="7"/>
      <c r="J226" s="162">
        <f t="shared" si="20"/>
        <v>0</v>
      </c>
      <c r="K226" s="159" t="s">
        <v>3</v>
      </c>
      <c r="L226" s="163"/>
      <c r="M226" s="164" t="s">
        <v>3</v>
      </c>
      <c r="N226" s="165" t="s">
        <v>39</v>
      </c>
      <c r="O226" s="53"/>
      <c r="P226" s="149">
        <f t="shared" si="21"/>
        <v>0</v>
      </c>
      <c r="Q226" s="149">
        <v>0</v>
      </c>
      <c r="R226" s="149">
        <f t="shared" si="22"/>
        <v>0</v>
      </c>
      <c r="S226" s="149">
        <v>0</v>
      </c>
      <c r="T226" s="150">
        <f t="shared" si="2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1" t="s">
        <v>175</v>
      </c>
      <c r="AT226" s="151" t="s">
        <v>171</v>
      </c>
      <c r="AU226" s="151" t="s">
        <v>75</v>
      </c>
      <c r="AY226" s="18" t="s">
        <v>110</v>
      </c>
      <c r="BE226" s="152">
        <f t="shared" si="24"/>
        <v>0</v>
      </c>
      <c r="BF226" s="152">
        <f t="shared" si="25"/>
        <v>0</v>
      </c>
      <c r="BG226" s="152">
        <f t="shared" si="26"/>
        <v>0</v>
      </c>
      <c r="BH226" s="152">
        <f t="shared" si="27"/>
        <v>0</v>
      </c>
      <c r="BI226" s="152">
        <f t="shared" si="28"/>
        <v>0</v>
      </c>
      <c r="BJ226" s="18" t="s">
        <v>73</v>
      </c>
      <c r="BK226" s="152">
        <f t="shared" si="29"/>
        <v>0</v>
      </c>
      <c r="BL226" s="18" t="s">
        <v>139</v>
      </c>
      <c r="BM226" s="151" t="s">
        <v>523</v>
      </c>
    </row>
    <row r="227" spans="1:65" s="34" customFormat="1" ht="16.5" customHeight="1">
      <c r="A227" s="30"/>
      <c r="B227" s="31"/>
      <c r="C227" s="157" t="s">
        <v>524</v>
      </c>
      <c r="D227" s="157" t="s">
        <v>171</v>
      </c>
      <c r="E227" s="158" t="s">
        <v>525</v>
      </c>
      <c r="F227" s="159" t="s">
        <v>526</v>
      </c>
      <c r="G227" s="160" t="s">
        <v>167</v>
      </c>
      <c r="H227" s="161">
        <v>53</v>
      </c>
      <c r="I227" s="7"/>
      <c r="J227" s="162">
        <f t="shared" si="20"/>
        <v>0</v>
      </c>
      <c r="K227" s="159" t="s">
        <v>3</v>
      </c>
      <c r="L227" s="163"/>
      <c r="M227" s="164" t="s">
        <v>3</v>
      </c>
      <c r="N227" s="165" t="s">
        <v>39</v>
      </c>
      <c r="O227" s="53"/>
      <c r="P227" s="149">
        <f t="shared" si="21"/>
        <v>0</v>
      </c>
      <c r="Q227" s="149">
        <v>0</v>
      </c>
      <c r="R227" s="149">
        <f t="shared" si="22"/>
        <v>0</v>
      </c>
      <c r="S227" s="149">
        <v>0</v>
      </c>
      <c r="T227" s="150">
        <f t="shared" si="2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1" t="s">
        <v>175</v>
      </c>
      <c r="AT227" s="151" t="s">
        <v>171</v>
      </c>
      <c r="AU227" s="151" t="s">
        <v>75</v>
      </c>
      <c r="AY227" s="18" t="s">
        <v>110</v>
      </c>
      <c r="BE227" s="152">
        <f t="shared" si="24"/>
        <v>0</v>
      </c>
      <c r="BF227" s="152">
        <f t="shared" si="25"/>
        <v>0</v>
      </c>
      <c r="BG227" s="152">
        <f t="shared" si="26"/>
        <v>0</v>
      </c>
      <c r="BH227" s="152">
        <f t="shared" si="27"/>
        <v>0</v>
      </c>
      <c r="BI227" s="152">
        <f t="shared" si="28"/>
        <v>0</v>
      </c>
      <c r="BJ227" s="18" t="s">
        <v>73</v>
      </c>
      <c r="BK227" s="152">
        <f t="shared" si="29"/>
        <v>0</v>
      </c>
      <c r="BL227" s="18" t="s">
        <v>139</v>
      </c>
      <c r="BM227" s="151" t="s">
        <v>527</v>
      </c>
    </row>
    <row r="228" spans="1:65" s="34" customFormat="1" ht="16.5" customHeight="1">
      <c r="A228" s="30"/>
      <c r="B228" s="31"/>
      <c r="C228" s="157" t="s">
        <v>528</v>
      </c>
      <c r="D228" s="157" t="s">
        <v>171</v>
      </c>
      <c r="E228" s="158" t="s">
        <v>529</v>
      </c>
      <c r="F228" s="159" t="s">
        <v>530</v>
      </c>
      <c r="G228" s="160" t="s">
        <v>167</v>
      </c>
      <c r="H228" s="161">
        <v>24</v>
      </c>
      <c r="I228" s="7"/>
      <c r="J228" s="162">
        <f t="shared" si="20"/>
        <v>0</v>
      </c>
      <c r="K228" s="159" t="s">
        <v>3</v>
      </c>
      <c r="L228" s="163"/>
      <c r="M228" s="164" t="s">
        <v>3</v>
      </c>
      <c r="N228" s="165" t="s">
        <v>39</v>
      </c>
      <c r="O228" s="53"/>
      <c r="P228" s="149">
        <f t="shared" si="21"/>
        <v>0</v>
      </c>
      <c r="Q228" s="149">
        <v>0</v>
      </c>
      <c r="R228" s="149">
        <f t="shared" si="22"/>
        <v>0</v>
      </c>
      <c r="S228" s="149">
        <v>0</v>
      </c>
      <c r="T228" s="150">
        <f t="shared" si="2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1" t="s">
        <v>175</v>
      </c>
      <c r="AT228" s="151" t="s">
        <v>171</v>
      </c>
      <c r="AU228" s="151" t="s">
        <v>75</v>
      </c>
      <c r="AY228" s="18" t="s">
        <v>110</v>
      </c>
      <c r="BE228" s="152">
        <f t="shared" si="24"/>
        <v>0</v>
      </c>
      <c r="BF228" s="152">
        <f t="shared" si="25"/>
        <v>0</v>
      </c>
      <c r="BG228" s="152">
        <f t="shared" si="26"/>
        <v>0</v>
      </c>
      <c r="BH228" s="152">
        <f t="shared" si="27"/>
        <v>0</v>
      </c>
      <c r="BI228" s="152">
        <f t="shared" si="28"/>
        <v>0</v>
      </c>
      <c r="BJ228" s="18" t="s">
        <v>73</v>
      </c>
      <c r="BK228" s="152">
        <f t="shared" si="29"/>
        <v>0</v>
      </c>
      <c r="BL228" s="18" t="s">
        <v>139</v>
      </c>
      <c r="BM228" s="151" t="s">
        <v>531</v>
      </c>
    </row>
    <row r="229" spans="1:65" s="34" customFormat="1" ht="16.5" customHeight="1">
      <c r="A229" s="30"/>
      <c r="B229" s="31"/>
      <c r="C229" s="157" t="s">
        <v>532</v>
      </c>
      <c r="D229" s="157" t="s">
        <v>171</v>
      </c>
      <c r="E229" s="158" t="s">
        <v>533</v>
      </c>
      <c r="F229" s="159" t="s">
        <v>534</v>
      </c>
      <c r="G229" s="160" t="s">
        <v>174</v>
      </c>
      <c r="H229" s="161">
        <v>53</v>
      </c>
      <c r="I229" s="7"/>
      <c r="J229" s="162">
        <f t="shared" si="20"/>
        <v>0</v>
      </c>
      <c r="K229" s="159" t="s">
        <v>3</v>
      </c>
      <c r="L229" s="163"/>
      <c r="M229" s="164" t="s">
        <v>3</v>
      </c>
      <c r="N229" s="165" t="s">
        <v>39</v>
      </c>
      <c r="O229" s="53"/>
      <c r="P229" s="149">
        <f t="shared" si="21"/>
        <v>0</v>
      </c>
      <c r="Q229" s="149">
        <v>0</v>
      </c>
      <c r="R229" s="149">
        <f t="shared" si="22"/>
        <v>0</v>
      </c>
      <c r="S229" s="149">
        <v>0</v>
      </c>
      <c r="T229" s="150">
        <f t="shared" si="2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1" t="s">
        <v>175</v>
      </c>
      <c r="AT229" s="151" t="s">
        <v>171</v>
      </c>
      <c r="AU229" s="151" t="s">
        <v>75</v>
      </c>
      <c r="AY229" s="18" t="s">
        <v>110</v>
      </c>
      <c r="BE229" s="152">
        <f t="shared" si="24"/>
        <v>0</v>
      </c>
      <c r="BF229" s="152">
        <f t="shared" si="25"/>
        <v>0</v>
      </c>
      <c r="BG229" s="152">
        <f t="shared" si="26"/>
        <v>0</v>
      </c>
      <c r="BH229" s="152">
        <f t="shared" si="27"/>
        <v>0</v>
      </c>
      <c r="BI229" s="152">
        <f t="shared" si="28"/>
        <v>0</v>
      </c>
      <c r="BJ229" s="18" t="s">
        <v>73</v>
      </c>
      <c r="BK229" s="152">
        <f t="shared" si="29"/>
        <v>0</v>
      </c>
      <c r="BL229" s="18" t="s">
        <v>139</v>
      </c>
      <c r="BM229" s="151" t="s">
        <v>535</v>
      </c>
    </row>
    <row r="230" spans="1:65" s="34" customFormat="1" ht="16.5" customHeight="1">
      <c r="A230" s="30"/>
      <c r="B230" s="31"/>
      <c r="C230" s="157" t="s">
        <v>536</v>
      </c>
      <c r="D230" s="157" t="s">
        <v>171</v>
      </c>
      <c r="E230" s="158" t="s">
        <v>537</v>
      </c>
      <c r="F230" s="159" t="s">
        <v>538</v>
      </c>
      <c r="G230" s="160" t="s">
        <v>174</v>
      </c>
      <c r="H230" s="161">
        <v>240</v>
      </c>
      <c r="I230" s="7"/>
      <c r="J230" s="162">
        <f t="shared" si="20"/>
        <v>0</v>
      </c>
      <c r="K230" s="159" t="s">
        <v>3</v>
      </c>
      <c r="L230" s="163"/>
      <c r="M230" s="164" t="s">
        <v>3</v>
      </c>
      <c r="N230" s="165" t="s">
        <v>39</v>
      </c>
      <c r="O230" s="53"/>
      <c r="P230" s="149">
        <f t="shared" si="21"/>
        <v>0</v>
      </c>
      <c r="Q230" s="149">
        <v>0</v>
      </c>
      <c r="R230" s="149">
        <f t="shared" si="22"/>
        <v>0</v>
      </c>
      <c r="S230" s="149">
        <v>0</v>
      </c>
      <c r="T230" s="150">
        <f t="shared" si="2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1" t="s">
        <v>175</v>
      </c>
      <c r="AT230" s="151" t="s">
        <v>171</v>
      </c>
      <c r="AU230" s="151" t="s">
        <v>75</v>
      </c>
      <c r="AY230" s="18" t="s">
        <v>110</v>
      </c>
      <c r="BE230" s="152">
        <f t="shared" si="24"/>
        <v>0</v>
      </c>
      <c r="BF230" s="152">
        <f t="shared" si="25"/>
        <v>0</v>
      </c>
      <c r="BG230" s="152">
        <f t="shared" si="26"/>
        <v>0</v>
      </c>
      <c r="BH230" s="152">
        <f t="shared" si="27"/>
        <v>0</v>
      </c>
      <c r="BI230" s="152">
        <f t="shared" si="28"/>
        <v>0</v>
      </c>
      <c r="BJ230" s="18" t="s">
        <v>73</v>
      </c>
      <c r="BK230" s="152">
        <f t="shared" si="29"/>
        <v>0</v>
      </c>
      <c r="BL230" s="18" t="s">
        <v>139</v>
      </c>
      <c r="BM230" s="151" t="s">
        <v>539</v>
      </c>
    </row>
    <row r="231" spans="2:63" s="128" customFormat="1" ht="25.9" customHeight="1">
      <c r="B231" s="129"/>
      <c r="D231" s="130" t="s">
        <v>67</v>
      </c>
      <c r="E231" s="131" t="s">
        <v>171</v>
      </c>
      <c r="F231" s="131" t="s">
        <v>540</v>
      </c>
      <c r="I231" s="4"/>
      <c r="J231" s="132">
        <f>BK231</f>
        <v>0</v>
      </c>
      <c r="L231" s="129"/>
      <c r="M231" s="133"/>
      <c r="N231" s="134"/>
      <c r="O231" s="134"/>
      <c r="P231" s="135">
        <f>P232+P235+P239</f>
        <v>0</v>
      </c>
      <c r="Q231" s="134"/>
      <c r="R231" s="135">
        <f>R232+R235+R239</f>
        <v>0.0016799999999999999</v>
      </c>
      <c r="S231" s="134"/>
      <c r="T231" s="136">
        <f>T232+T235+T239</f>
        <v>0.498</v>
      </c>
      <c r="AR231" s="130" t="s">
        <v>126</v>
      </c>
      <c r="AT231" s="137" t="s">
        <v>67</v>
      </c>
      <c r="AU231" s="137" t="s">
        <v>68</v>
      </c>
      <c r="AY231" s="130" t="s">
        <v>110</v>
      </c>
      <c r="BK231" s="138">
        <f>BK232+BK235+BK239</f>
        <v>0</v>
      </c>
    </row>
    <row r="232" spans="2:63" s="128" customFormat="1" ht="22.9" customHeight="1">
      <c r="B232" s="129"/>
      <c r="D232" s="130" t="s">
        <v>67</v>
      </c>
      <c r="E232" s="139" t="s">
        <v>541</v>
      </c>
      <c r="F232" s="139" t="s">
        <v>542</v>
      </c>
      <c r="I232" s="4"/>
      <c r="J232" s="140">
        <f>BK232</f>
        <v>0</v>
      </c>
      <c r="L232" s="129"/>
      <c r="M232" s="133"/>
      <c r="N232" s="134"/>
      <c r="O232" s="134"/>
      <c r="P232" s="135">
        <f>SUM(P233:P234)</f>
        <v>0</v>
      </c>
      <c r="Q232" s="134"/>
      <c r="R232" s="135">
        <f>SUM(R233:R234)</f>
        <v>0</v>
      </c>
      <c r="S232" s="134"/>
      <c r="T232" s="136">
        <f>SUM(T233:T234)</f>
        <v>0</v>
      </c>
      <c r="AR232" s="130" t="s">
        <v>126</v>
      </c>
      <c r="AT232" s="137" t="s">
        <v>67</v>
      </c>
      <c r="AU232" s="137" t="s">
        <v>73</v>
      </c>
      <c r="AY232" s="130" t="s">
        <v>110</v>
      </c>
      <c r="BK232" s="138">
        <f>SUM(BK233:BK234)</f>
        <v>0</v>
      </c>
    </row>
    <row r="233" spans="1:65" s="34" customFormat="1" ht="24.2" customHeight="1">
      <c r="A233" s="30"/>
      <c r="B233" s="31"/>
      <c r="C233" s="141" t="s">
        <v>543</v>
      </c>
      <c r="D233" s="141" t="s">
        <v>113</v>
      </c>
      <c r="E233" s="142" t="s">
        <v>544</v>
      </c>
      <c r="F233" s="143" t="s">
        <v>545</v>
      </c>
      <c r="G233" s="144" t="s">
        <v>174</v>
      </c>
      <c r="H233" s="145">
        <v>1</v>
      </c>
      <c r="I233" s="5"/>
      <c r="J233" s="146">
        <f>ROUND(I233*H233,2)</f>
        <v>0</v>
      </c>
      <c r="K233" s="143" t="s">
        <v>180</v>
      </c>
      <c r="L233" s="31"/>
      <c r="M233" s="147" t="s">
        <v>3</v>
      </c>
      <c r="N233" s="148" t="s">
        <v>39</v>
      </c>
      <c r="O233" s="53"/>
      <c r="P233" s="149">
        <f>O233*H233</f>
        <v>0</v>
      </c>
      <c r="Q233" s="149">
        <v>0</v>
      </c>
      <c r="R233" s="149">
        <f>Q233*H233</f>
        <v>0</v>
      </c>
      <c r="S233" s="149">
        <v>0</v>
      </c>
      <c r="T233" s="150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1" t="s">
        <v>546</v>
      </c>
      <c r="AT233" s="151" t="s">
        <v>113</v>
      </c>
      <c r="AU233" s="151" t="s">
        <v>75</v>
      </c>
      <c r="AY233" s="18" t="s">
        <v>110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8" t="s">
        <v>73</v>
      </c>
      <c r="BK233" s="152">
        <f>ROUND(I233*H233,2)</f>
        <v>0</v>
      </c>
      <c r="BL233" s="18" t="s">
        <v>546</v>
      </c>
      <c r="BM233" s="151" t="s">
        <v>547</v>
      </c>
    </row>
    <row r="234" spans="1:47" s="34" customFormat="1" ht="12">
      <c r="A234" s="30"/>
      <c r="B234" s="31"/>
      <c r="C234" s="30"/>
      <c r="D234" s="153" t="s">
        <v>120</v>
      </c>
      <c r="E234" s="30"/>
      <c r="F234" s="154" t="s">
        <v>548</v>
      </c>
      <c r="G234" s="30"/>
      <c r="H234" s="30"/>
      <c r="I234" s="6"/>
      <c r="J234" s="30"/>
      <c r="K234" s="30"/>
      <c r="L234" s="31"/>
      <c r="M234" s="155"/>
      <c r="N234" s="156"/>
      <c r="O234" s="53"/>
      <c r="P234" s="53"/>
      <c r="Q234" s="53"/>
      <c r="R234" s="53"/>
      <c r="S234" s="53"/>
      <c r="T234" s="54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8" t="s">
        <v>120</v>
      </c>
      <c r="AU234" s="18" t="s">
        <v>75</v>
      </c>
    </row>
    <row r="235" spans="2:63" s="128" customFormat="1" ht="22.9" customHeight="1">
      <c r="B235" s="129"/>
      <c r="D235" s="130" t="s">
        <v>67</v>
      </c>
      <c r="E235" s="139" t="s">
        <v>549</v>
      </c>
      <c r="F235" s="139" t="s">
        <v>550</v>
      </c>
      <c r="I235" s="4"/>
      <c r="J235" s="140">
        <f>BK235</f>
        <v>0</v>
      </c>
      <c r="L235" s="129"/>
      <c r="M235" s="133"/>
      <c r="N235" s="134"/>
      <c r="O235" s="134"/>
      <c r="P235" s="135">
        <f>SUM(P236:P238)</f>
        <v>0</v>
      </c>
      <c r="Q235" s="134"/>
      <c r="R235" s="135">
        <f>SUM(R236:R238)</f>
        <v>0.0016799999999999999</v>
      </c>
      <c r="S235" s="134"/>
      <c r="T235" s="136">
        <f>SUM(T236:T238)</f>
        <v>0</v>
      </c>
      <c r="AR235" s="130" t="s">
        <v>126</v>
      </c>
      <c r="AT235" s="137" t="s">
        <v>67</v>
      </c>
      <c r="AU235" s="137" t="s">
        <v>73</v>
      </c>
      <c r="AY235" s="130" t="s">
        <v>110</v>
      </c>
      <c r="BK235" s="138">
        <f>SUM(BK236:BK238)</f>
        <v>0</v>
      </c>
    </row>
    <row r="236" spans="1:65" s="34" customFormat="1" ht="16.5" customHeight="1">
      <c r="A236" s="30"/>
      <c r="B236" s="31"/>
      <c r="C236" s="141" t="s">
        <v>551</v>
      </c>
      <c r="D236" s="141" t="s">
        <v>113</v>
      </c>
      <c r="E236" s="142" t="s">
        <v>552</v>
      </c>
      <c r="F236" s="143" t="s">
        <v>553</v>
      </c>
      <c r="G236" s="144" t="s">
        <v>174</v>
      </c>
      <c r="H236" s="145">
        <v>12</v>
      </c>
      <c r="I236" s="5"/>
      <c r="J236" s="146">
        <f>ROUND(I236*H236,2)</f>
        <v>0</v>
      </c>
      <c r="K236" s="143" t="s">
        <v>180</v>
      </c>
      <c r="L236" s="31"/>
      <c r="M236" s="147" t="s">
        <v>3</v>
      </c>
      <c r="N236" s="148" t="s">
        <v>39</v>
      </c>
      <c r="O236" s="53"/>
      <c r="P236" s="149">
        <f>O236*H236</f>
        <v>0</v>
      </c>
      <c r="Q236" s="149">
        <v>0</v>
      </c>
      <c r="R236" s="149">
        <f>Q236*H236</f>
        <v>0</v>
      </c>
      <c r="S236" s="149">
        <v>0</v>
      </c>
      <c r="T236" s="150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1" t="s">
        <v>546</v>
      </c>
      <c r="AT236" s="151" t="s">
        <v>113</v>
      </c>
      <c r="AU236" s="151" t="s">
        <v>75</v>
      </c>
      <c r="AY236" s="18" t="s">
        <v>110</v>
      </c>
      <c r="BE236" s="152">
        <f>IF(N236="základní",J236,0)</f>
        <v>0</v>
      </c>
      <c r="BF236" s="152">
        <f>IF(N236="snížená",J236,0)</f>
        <v>0</v>
      </c>
      <c r="BG236" s="152">
        <f>IF(N236="zákl. přenesená",J236,0)</f>
        <v>0</v>
      </c>
      <c r="BH236" s="152">
        <f>IF(N236="sníž. přenesená",J236,0)</f>
        <v>0</v>
      </c>
      <c r="BI236" s="152">
        <f>IF(N236="nulová",J236,0)</f>
        <v>0</v>
      </c>
      <c r="BJ236" s="18" t="s">
        <v>73</v>
      </c>
      <c r="BK236" s="152">
        <f>ROUND(I236*H236,2)</f>
        <v>0</v>
      </c>
      <c r="BL236" s="18" t="s">
        <v>546</v>
      </c>
      <c r="BM236" s="151" t="s">
        <v>554</v>
      </c>
    </row>
    <row r="237" spans="1:47" s="34" customFormat="1" ht="12">
      <c r="A237" s="30"/>
      <c r="B237" s="31"/>
      <c r="C237" s="30"/>
      <c r="D237" s="153" t="s">
        <v>120</v>
      </c>
      <c r="E237" s="30"/>
      <c r="F237" s="154" t="s">
        <v>555</v>
      </c>
      <c r="G237" s="30"/>
      <c r="H237" s="30"/>
      <c r="I237" s="6"/>
      <c r="J237" s="30"/>
      <c r="K237" s="30"/>
      <c r="L237" s="31"/>
      <c r="M237" s="155"/>
      <c r="N237" s="156"/>
      <c r="O237" s="53"/>
      <c r="P237" s="53"/>
      <c r="Q237" s="53"/>
      <c r="R237" s="53"/>
      <c r="S237" s="53"/>
      <c r="T237" s="54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8" t="s">
        <v>120</v>
      </c>
      <c r="AU237" s="18" t="s">
        <v>75</v>
      </c>
    </row>
    <row r="238" spans="1:65" s="34" customFormat="1" ht="16.5" customHeight="1">
      <c r="A238" s="30"/>
      <c r="B238" s="31"/>
      <c r="C238" s="157" t="s">
        <v>556</v>
      </c>
      <c r="D238" s="157" t="s">
        <v>171</v>
      </c>
      <c r="E238" s="158" t="s">
        <v>557</v>
      </c>
      <c r="F238" s="159" t="s">
        <v>558</v>
      </c>
      <c r="G238" s="160" t="s">
        <v>174</v>
      </c>
      <c r="H238" s="161">
        <v>12</v>
      </c>
      <c r="I238" s="7"/>
      <c r="J238" s="162">
        <f>ROUND(I238*H238,2)</f>
        <v>0</v>
      </c>
      <c r="K238" s="159" t="s">
        <v>3</v>
      </c>
      <c r="L238" s="163"/>
      <c r="M238" s="164" t="s">
        <v>3</v>
      </c>
      <c r="N238" s="165" t="s">
        <v>39</v>
      </c>
      <c r="O238" s="53"/>
      <c r="P238" s="149">
        <f>O238*H238</f>
        <v>0</v>
      </c>
      <c r="Q238" s="149">
        <v>0.00014</v>
      </c>
      <c r="R238" s="149">
        <f>Q238*H238</f>
        <v>0.0016799999999999999</v>
      </c>
      <c r="S238" s="149">
        <v>0</v>
      </c>
      <c r="T238" s="150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1" t="s">
        <v>559</v>
      </c>
      <c r="AT238" s="151" t="s">
        <v>171</v>
      </c>
      <c r="AU238" s="151" t="s">
        <v>75</v>
      </c>
      <c r="AY238" s="18" t="s">
        <v>110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8" t="s">
        <v>73</v>
      </c>
      <c r="BK238" s="152">
        <f>ROUND(I238*H238,2)</f>
        <v>0</v>
      </c>
      <c r="BL238" s="18" t="s">
        <v>546</v>
      </c>
      <c r="BM238" s="151" t="s">
        <v>560</v>
      </c>
    </row>
    <row r="239" spans="2:63" s="128" customFormat="1" ht="22.9" customHeight="1">
      <c r="B239" s="129"/>
      <c r="D239" s="130" t="s">
        <v>67</v>
      </c>
      <c r="E239" s="139" t="s">
        <v>561</v>
      </c>
      <c r="F239" s="139" t="s">
        <v>562</v>
      </c>
      <c r="I239" s="4"/>
      <c r="J239" s="140">
        <f>BK239</f>
        <v>0</v>
      </c>
      <c r="L239" s="129"/>
      <c r="M239" s="133"/>
      <c r="N239" s="134"/>
      <c r="O239" s="134"/>
      <c r="P239" s="135">
        <f>SUM(P240:P243)</f>
        <v>0</v>
      </c>
      <c r="Q239" s="134"/>
      <c r="R239" s="135">
        <f>SUM(R240:R243)</f>
        <v>0</v>
      </c>
      <c r="S239" s="134"/>
      <c r="T239" s="136">
        <f>SUM(T240:T243)</f>
        <v>0.498</v>
      </c>
      <c r="AR239" s="130" t="s">
        <v>126</v>
      </c>
      <c r="AT239" s="137" t="s">
        <v>67</v>
      </c>
      <c r="AU239" s="137" t="s">
        <v>73</v>
      </c>
      <c r="AY239" s="130" t="s">
        <v>110</v>
      </c>
      <c r="BK239" s="138">
        <f>SUM(BK240:BK243)</f>
        <v>0</v>
      </c>
    </row>
    <row r="240" spans="1:65" s="34" customFormat="1" ht="21.75" customHeight="1">
      <c r="A240" s="30"/>
      <c r="B240" s="31"/>
      <c r="C240" s="141" t="s">
        <v>563</v>
      </c>
      <c r="D240" s="141" t="s">
        <v>113</v>
      </c>
      <c r="E240" s="142" t="s">
        <v>564</v>
      </c>
      <c r="F240" s="143" t="s">
        <v>565</v>
      </c>
      <c r="G240" s="144" t="s">
        <v>174</v>
      </c>
      <c r="H240" s="145">
        <v>2</v>
      </c>
      <c r="I240" s="5"/>
      <c r="J240" s="146">
        <f>ROUND(I240*H240,2)</f>
        <v>0</v>
      </c>
      <c r="K240" s="143" t="s">
        <v>180</v>
      </c>
      <c r="L240" s="31"/>
      <c r="M240" s="147" t="s">
        <v>3</v>
      </c>
      <c r="N240" s="148" t="s">
        <v>39</v>
      </c>
      <c r="O240" s="53"/>
      <c r="P240" s="149">
        <f>O240*H240</f>
        <v>0</v>
      </c>
      <c r="Q240" s="149">
        <v>0</v>
      </c>
      <c r="R240" s="149">
        <f>Q240*H240</f>
        <v>0</v>
      </c>
      <c r="S240" s="149">
        <v>0.099</v>
      </c>
      <c r="T240" s="150">
        <f>S240*H240</f>
        <v>0.198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1" t="s">
        <v>546</v>
      </c>
      <c r="AT240" s="151" t="s">
        <v>113</v>
      </c>
      <c r="AU240" s="151" t="s">
        <v>75</v>
      </c>
      <c r="AY240" s="18" t="s">
        <v>110</v>
      </c>
      <c r="BE240" s="152">
        <f>IF(N240="základní",J240,0)</f>
        <v>0</v>
      </c>
      <c r="BF240" s="152">
        <f>IF(N240="snížená",J240,0)</f>
        <v>0</v>
      </c>
      <c r="BG240" s="152">
        <f>IF(N240="zákl. přenesená",J240,0)</f>
        <v>0</v>
      </c>
      <c r="BH240" s="152">
        <f>IF(N240="sníž. přenesená",J240,0)</f>
        <v>0</v>
      </c>
      <c r="BI240" s="152">
        <f>IF(N240="nulová",J240,0)</f>
        <v>0</v>
      </c>
      <c r="BJ240" s="18" t="s">
        <v>73</v>
      </c>
      <c r="BK240" s="152">
        <f>ROUND(I240*H240,2)</f>
        <v>0</v>
      </c>
      <c r="BL240" s="18" t="s">
        <v>546</v>
      </c>
      <c r="BM240" s="151" t="s">
        <v>566</v>
      </c>
    </row>
    <row r="241" spans="1:47" s="34" customFormat="1" ht="12">
      <c r="A241" s="30"/>
      <c r="B241" s="31"/>
      <c r="C241" s="30"/>
      <c r="D241" s="153" t="s">
        <v>120</v>
      </c>
      <c r="E241" s="30"/>
      <c r="F241" s="154" t="s">
        <v>567</v>
      </c>
      <c r="G241" s="30"/>
      <c r="H241" s="30"/>
      <c r="I241" s="6"/>
      <c r="J241" s="30"/>
      <c r="K241" s="30"/>
      <c r="L241" s="31"/>
      <c r="M241" s="155"/>
      <c r="N241" s="156"/>
      <c r="O241" s="53"/>
      <c r="P241" s="53"/>
      <c r="Q241" s="53"/>
      <c r="R241" s="53"/>
      <c r="S241" s="53"/>
      <c r="T241" s="54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T241" s="18" t="s">
        <v>120</v>
      </c>
      <c r="AU241" s="18" t="s">
        <v>75</v>
      </c>
    </row>
    <row r="242" spans="1:65" s="34" customFormat="1" ht="21.75" customHeight="1">
      <c r="A242" s="30"/>
      <c r="B242" s="31"/>
      <c r="C242" s="141" t="s">
        <v>568</v>
      </c>
      <c r="D242" s="141" t="s">
        <v>113</v>
      </c>
      <c r="E242" s="142" t="s">
        <v>569</v>
      </c>
      <c r="F242" s="143" t="s">
        <v>570</v>
      </c>
      <c r="G242" s="144" t="s">
        <v>174</v>
      </c>
      <c r="H242" s="145">
        <v>2</v>
      </c>
      <c r="I242" s="5"/>
      <c r="J242" s="146">
        <f>ROUND(I242*H242,2)</f>
        <v>0</v>
      </c>
      <c r="K242" s="143" t="s">
        <v>180</v>
      </c>
      <c r="L242" s="31"/>
      <c r="M242" s="147" t="s">
        <v>3</v>
      </c>
      <c r="N242" s="148" t="s">
        <v>39</v>
      </c>
      <c r="O242" s="53"/>
      <c r="P242" s="149">
        <f>O242*H242</f>
        <v>0</v>
      </c>
      <c r="Q242" s="149">
        <v>0</v>
      </c>
      <c r="R242" s="149">
        <f>Q242*H242</f>
        <v>0</v>
      </c>
      <c r="S242" s="149">
        <v>0.15</v>
      </c>
      <c r="T242" s="150">
        <f>S242*H242</f>
        <v>0.3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1" t="s">
        <v>546</v>
      </c>
      <c r="AT242" s="151" t="s">
        <v>113</v>
      </c>
      <c r="AU242" s="151" t="s">
        <v>75</v>
      </c>
      <c r="AY242" s="18" t="s">
        <v>110</v>
      </c>
      <c r="BE242" s="152">
        <f>IF(N242="základní",J242,0)</f>
        <v>0</v>
      </c>
      <c r="BF242" s="152">
        <f>IF(N242="snížená",J242,0)</f>
        <v>0</v>
      </c>
      <c r="BG242" s="152">
        <f>IF(N242="zákl. přenesená",J242,0)</f>
        <v>0</v>
      </c>
      <c r="BH242" s="152">
        <f>IF(N242="sníž. přenesená",J242,0)</f>
        <v>0</v>
      </c>
      <c r="BI242" s="152">
        <f>IF(N242="nulová",J242,0)</f>
        <v>0</v>
      </c>
      <c r="BJ242" s="18" t="s">
        <v>73</v>
      </c>
      <c r="BK242" s="152">
        <f>ROUND(I242*H242,2)</f>
        <v>0</v>
      </c>
      <c r="BL242" s="18" t="s">
        <v>546</v>
      </c>
      <c r="BM242" s="151" t="s">
        <v>571</v>
      </c>
    </row>
    <row r="243" spans="1:47" s="34" customFormat="1" ht="12">
      <c r="A243" s="30"/>
      <c r="B243" s="31"/>
      <c r="C243" s="30"/>
      <c r="D243" s="153" t="s">
        <v>120</v>
      </c>
      <c r="E243" s="30"/>
      <c r="F243" s="154" t="s">
        <v>572</v>
      </c>
      <c r="G243" s="30"/>
      <c r="H243" s="30"/>
      <c r="I243" s="6"/>
      <c r="J243" s="30"/>
      <c r="K243" s="30"/>
      <c r="L243" s="31"/>
      <c r="M243" s="155"/>
      <c r="N243" s="156"/>
      <c r="O243" s="53"/>
      <c r="P243" s="53"/>
      <c r="Q243" s="53"/>
      <c r="R243" s="53"/>
      <c r="S243" s="53"/>
      <c r="T243" s="54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T243" s="18" t="s">
        <v>120</v>
      </c>
      <c r="AU243" s="18" t="s">
        <v>75</v>
      </c>
    </row>
    <row r="244" spans="2:63" s="128" customFormat="1" ht="25.9" customHeight="1">
      <c r="B244" s="129"/>
      <c r="D244" s="130" t="s">
        <v>67</v>
      </c>
      <c r="E244" s="131" t="s">
        <v>573</v>
      </c>
      <c r="F244" s="131" t="s">
        <v>574</v>
      </c>
      <c r="I244" s="4"/>
      <c r="J244" s="132">
        <f>BK244</f>
        <v>0</v>
      </c>
      <c r="L244" s="129"/>
      <c r="M244" s="133"/>
      <c r="N244" s="134"/>
      <c r="O244" s="134"/>
      <c r="P244" s="135">
        <f>SUM(P245:P247)</f>
        <v>0</v>
      </c>
      <c r="Q244" s="134"/>
      <c r="R244" s="135">
        <f>SUM(R245:R247)</f>
        <v>0</v>
      </c>
      <c r="S244" s="134"/>
      <c r="T244" s="136">
        <f>SUM(T245:T247)</f>
        <v>0</v>
      </c>
      <c r="AR244" s="130" t="s">
        <v>118</v>
      </c>
      <c r="AT244" s="137" t="s">
        <v>67</v>
      </c>
      <c r="AU244" s="137" t="s">
        <v>68</v>
      </c>
      <c r="AY244" s="130" t="s">
        <v>110</v>
      </c>
      <c r="BK244" s="138">
        <f>SUM(BK245:BK247)</f>
        <v>0</v>
      </c>
    </row>
    <row r="245" spans="1:65" s="34" customFormat="1" ht="16.5" customHeight="1">
      <c r="A245" s="30"/>
      <c r="B245" s="31"/>
      <c r="C245" s="141" t="s">
        <v>575</v>
      </c>
      <c r="D245" s="141" t="s">
        <v>113</v>
      </c>
      <c r="E245" s="142" t="s">
        <v>576</v>
      </c>
      <c r="F245" s="143" t="s">
        <v>577</v>
      </c>
      <c r="G245" s="144" t="s">
        <v>578</v>
      </c>
      <c r="H245" s="145">
        <v>48</v>
      </c>
      <c r="I245" s="5"/>
      <c r="J245" s="146">
        <f>ROUND(I245*H245,2)</f>
        <v>0</v>
      </c>
      <c r="K245" s="143" t="s">
        <v>579</v>
      </c>
      <c r="L245" s="31"/>
      <c r="M245" s="147" t="s">
        <v>3</v>
      </c>
      <c r="N245" s="148" t="s">
        <v>39</v>
      </c>
      <c r="O245" s="53"/>
      <c r="P245" s="149">
        <f>O245*H245</f>
        <v>0</v>
      </c>
      <c r="Q245" s="149">
        <v>0</v>
      </c>
      <c r="R245" s="149">
        <f>Q245*H245</f>
        <v>0</v>
      </c>
      <c r="S245" s="149">
        <v>0</v>
      </c>
      <c r="T245" s="150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1" t="s">
        <v>580</v>
      </c>
      <c r="AT245" s="151" t="s">
        <v>113</v>
      </c>
      <c r="AU245" s="151" t="s">
        <v>73</v>
      </c>
      <c r="AY245" s="18" t="s">
        <v>110</v>
      </c>
      <c r="BE245" s="152">
        <f>IF(N245="základní",J245,0)</f>
        <v>0</v>
      </c>
      <c r="BF245" s="152">
        <f>IF(N245="snížená",J245,0)</f>
        <v>0</v>
      </c>
      <c r="BG245" s="152">
        <f>IF(N245="zákl. přenesená",J245,0)</f>
        <v>0</v>
      </c>
      <c r="BH245" s="152">
        <f>IF(N245="sníž. přenesená",J245,0)</f>
        <v>0</v>
      </c>
      <c r="BI245" s="152">
        <f>IF(N245="nulová",J245,0)</f>
        <v>0</v>
      </c>
      <c r="BJ245" s="18" t="s">
        <v>73</v>
      </c>
      <c r="BK245" s="152">
        <f>ROUND(I245*H245,2)</f>
        <v>0</v>
      </c>
      <c r="BL245" s="18" t="s">
        <v>580</v>
      </c>
      <c r="BM245" s="151" t="s">
        <v>581</v>
      </c>
    </row>
    <row r="246" spans="1:65" s="34" customFormat="1" ht="16.5" customHeight="1">
      <c r="A246" s="30"/>
      <c r="B246" s="31"/>
      <c r="C246" s="141" t="s">
        <v>582</v>
      </c>
      <c r="D246" s="141" t="s">
        <v>113</v>
      </c>
      <c r="E246" s="142" t="s">
        <v>583</v>
      </c>
      <c r="F246" s="143" t="s">
        <v>584</v>
      </c>
      <c r="G246" s="144" t="s">
        <v>578</v>
      </c>
      <c r="H246" s="145">
        <v>16</v>
      </c>
      <c r="I246" s="5"/>
      <c r="J246" s="146">
        <f>ROUND(I246*H246,2)</f>
        <v>0</v>
      </c>
      <c r="K246" s="143" t="s">
        <v>3</v>
      </c>
      <c r="L246" s="31"/>
      <c r="M246" s="147" t="s">
        <v>3</v>
      </c>
      <c r="N246" s="148" t="s">
        <v>39</v>
      </c>
      <c r="O246" s="53"/>
      <c r="P246" s="149">
        <f>O246*H246</f>
        <v>0</v>
      </c>
      <c r="Q246" s="149">
        <v>0</v>
      </c>
      <c r="R246" s="149">
        <f>Q246*H246</f>
        <v>0</v>
      </c>
      <c r="S246" s="149">
        <v>0</v>
      </c>
      <c r="T246" s="150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51" t="s">
        <v>118</v>
      </c>
      <c r="AT246" s="151" t="s">
        <v>113</v>
      </c>
      <c r="AU246" s="151" t="s">
        <v>73</v>
      </c>
      <c r="AY246" s="18" t="s">
        <v>110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8" t="s">
        <v>73</v>
      </c>
      <c r="BK246" s="152">
        <f>ROUND(I246*H246,2)</f>
        <v>0</v>
      </c>
      <c r="BL246" s="18" t="s">
        <v>118</v>
      </c>
      <c r="BM246" s="151" t="s">
        <v>585</v>
      </c>
    </row>
    <row r="247" spans="1:65" s="34" customFormat="1" ht="16.5" customHeight="1">
      <c r="A247" s="30"/>
      <c r="B247" s="31"/>
      <c r="C247" s="141" t="s">
        <v>586</v>
      </c>
      <c r="D247" s="141" t="s">
        <v>113</v>
      </c>
      <c r="E247" s="142" t="s">
        <v>587</v>
      </c>
      <c r="F247" s="143" t="s">
        <v>588</v>
      </c>
      <c r="G247" s="144" t="s">
        <v>578</v>
      </c>
      <c r="H247" s="145">
        <v>21</v>
      </c>
      <c r="I247" s="5"/>
      <c r="J247" s="146">
        <f>ROUND(I247*H247,2)</f>
        <v>0</v>
      </c>
      <c r="K247" s="143" t="s">
        <v>579</v>
      </c>
      <c r="L247" s="31"/>
      <c r="M247" s="147" t="s">
        <v>3</v>
      </c>
      <c r="N247" s="148" t="s">
        <v>39</v>
      </c>
      <c r="O247" s="53"/>
      <c r="P247" s="149">
        <f>O247*H247</f>
        <v>0</v>
      </c>
      <c r="Q247" s="149">
        <v>0</v>
      </c>
      <c r="R247" s="149">
        <f>Q247*H247</f>
        <v>0</v>
      </c>
      <c r="S247" s="149">
        <v>0</v>
      </c>
      <c r="T247" s="150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1" t="s">
        <v>580</v>
      </c>
      <c r="AT247" s="151" t="s">
        <v>113</v>
      </c>
      <c r="AU247" s="151" t="s">
        <v>73</v>
      </c>
      <c r="AY247" s="18" t="s">
        <v>110</v>
      </c>
      <c r="BE247" s="152">
        <f>IF(N247="základní",J247,0)</f>
        <v>0</v>
      </c>
      <c r="BF247" s="152">
        <f>IF(N247="snížená",J247,0)</f>
        <v>0</v>
      </c>
      <c r="BG247" s="152">
        <f>IF(N247="zákl. přenesená",J247,0)</f>
        <v>0</v>
      </c>
      <c r="BH247" s="152">
        <f>IF(N247="sníž. přenesená",J247,0)</f>
        <v>0</v>
      </c>
      <c r="BI247" s="152">
        <f>IF(N247="nulová",J247,0)</f>
        <v>0</v>
      </c>
      <c r="BJ247" s="18" t="s">
        <v>73</v>
      </c>
      <c r="BK247" s="152">
        <f>ROUND(I247*H247,2)</f>
        <v>0</v>
      </c>
      <c r="BL247" s="18" t="s">
        <v>580</v>
      </c>
      <c r="BM247" s="151" t="s">
        <v>589</v>
      </c>
    </row>
    <row r="248" spans="2:63" s="128" customFormat="1" ht="25.9" customHeight="1">
      <c r="B248" s="129"/>
      <c r="D248" s="130" t="s">
        <v>67</v>
      </c>
      <c r="E248" s="131" t="s">
        <v>590</v>
      </c>
      <c r="F248" s="131" t="s">
        <v>591</v>
      </c>
      <c r="I248" s="4"/>
      <c r="J248" s="132">
        <f>BK248</f>
        <v>0</v>
      </c>
      <c r="L248" s="129"/>
      <c r="M248" s="133"/>
      <c r="N248" s="134"/>
      <c r="O248" s="134"/>
      <c r="P248" s="135">
        <f>P249+P253+P255+P257</f>
        <v>0</v>
      </c>
      <c r="Q248" s="134"/>
      <c r="R248" s="135">
        <f>R249+R253+R255+R257</f>
        <v>0</v>
      </c>
      <c r="S248" s="134"/>
      <c r="T248" s="136">
        <f>T249+T253+T255+T257</f>
        <v>0</v>
      </c>
      <c r="AR248" s="130" t="s">
        <v>592</v>
      </c>
      <c r="AT248" s="137" t="s">
        <v>67</v>
      </c>
      <c r="AU248" s="137" t="s">
        <v>68</v>
      </c>
      <c r="AY248" s="130" t="s">
        <v>110</v>
      </c>
      <c r="BK248" s="138">
        <f>BK249+BK253+BK255+BK257</f>
        <v>0</v>
      </c>
    </row>
    <row r="249" spans="2:63" s="128" customFormat="1" ht="22.9" customHeight="1">
      <c r="B249" s="129"/>
      <c r="D249" s="130" t="s">
        <v>67</v>
      </c>
      <c r="E249" s="139" t="s">
        <v>593</v>
      </c>
      <c r="F249" s="139" t="s">
        <v>594</v>
      </c>
      <c r="I249" s="4"/>
      <c r="J249" s="140">
        <f>BK249</f>
        <v>0</v>
      </c>
      <c r="L249" s="129"/>
      <c r="M249" s="133"/>
      <c r="N249" s="134"/>
      <c r="O249" s="134"/>
      <c r="P249" s="135">
        <f>SUM(P250:P252)</f>
        <v>0</v>
      </c>
      <c r="Q249" s="134"/>
      <c r="R249" s="135">
        <f>SUM(R250:R252)</f>
        <v>0</v>
      </c>
      <c r="S249" s="134"/>
      <c r="T249" s="136">
        <f>SUM(T250:T252)</f>
        <v>0</v>
      </c>
      <c r="AR249" s="130" t="s">
        <v>592</v>
      </c>
      <c r="AT249" s="137" t="s">
        <v>67</v>
      </c>
      <c r="AU249" s="137" t="s">
        <v>73</v>
      </c>
      <c r="AY249" s="130" t="s">
        <v>110</v>
      </c>
      <c r="BK249" s="138">
        <f>SUM(BK250:BK252)</f>
        <v>0</v>
      </c>
    </row>
    <row r="250" spans="1:65" s="34" customFormat="1" ht="16.5" customHeight="1">
      <c r="A250" s="30"/>
      <c r="B250" s="31"/>
      <c r="C250" s="141" t="s">
        <v>595</v>
      </c>
      <c r="D250" s="141" t="s">
        <v>113</v>
      </c>
      <c r="E250" s="142" t="s">
        <v>596</v>
      </c>
      <c r="F250" s="143" t="s">
        <v>597</v>
      </c>
      <c r="G250" s="144" t="s">
        <v>227</v>
      </c>
      <c r="H250" s="145">
        <v>1</v>
      </c>
      <c r="I250" s="5"/>
      <c r="J250" s="146">
        <f>ROUND(I250*H250,2)</f>
        <v>0</v>
      </c>
      <c r="K250" s="143" t="s">
        <v>579</v>
      </c>
      <c r="L250" s="31"/>
      <c r="M250" s="147" t="s">
        <v>3</v>
      </c>
      <c r="N250" s="148" t="s">
        <v>39</v>
      </c>
      <c r="O250" s="53"/>
      <c r="P250" s="149">
        <f>O250*H250</f>
        <v>0</v>
      </c>
      <c r="Q250" s="149">
        <v>0</v>
      </c>
      <c r="R250" s="149">
        <f>Q250*H250</f>
        <v>0</v>
      </c>
      <c r="S250" s="149">
        <v>0</v>
      </c>
      <c r="T250" s="150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1" t="s">
        <v>598</v>
      </c>
      <c r="AT250" s="151" t="s">
        <v>113</v>
      </c>
      <c r="AU250" s="151" t="s">
        <v>75</v>
      </c>
      <c r="AY250" s="18" t="s">
        <v>110</v>
      </c>
      <c r="BE250" s="152">
        <f>IF(N250="základní",J250,0)</f>
        <v>0</v>
      </c>
      <c r="BF250" s="152">
        <f>IF(N250="snížená",J250,0)</f>
        <v>0</v>
      </c>
      <c r="BG250" s="152">
        <f>IF(N250="zákl. přenesená",J250,0)</f>
        <v>0</v>
      </c>
      <c r="BH250" s="152">
        <f>IF(N250="sníž. přenesená",J250,0)</f>
        <v>0</v>
      </c>
      <c r="BI250" s="152">
        <f>IF(N250="nulová",J250,0)</f>
        <v>0</v>
      </c>
      <c r="BJ250" s="18" t="s">
        <v>73</v>
      </c>
      <c r="BK250" s="152">
        <f>ROUND(I250*H250,2)</f>
        <v>0</v>
      </c>
      <c r="BL250" s="18" t="s">
        <v>598</v>
      </c>
      <c r="BM250" s="151" t="s">
        <v>599</v>
      </c>
    </row>
    <row r="251" spans="1:65" s="34" customFormat="1" ht="21.75" customHeight="1">
      <c r="A251" s="30"/>
      <c r="B251" s="31"/>
      <c r="C251" s="141" t="s">
        <v>600</v>
      </c>
      <c r="D251" s="141" t="s">
        <v>113</v>
      </c>
      <c r="E251" s="142" t="s">
        <v>601</v>
      </c>
      <c r="F251" s="15" t="s">
        <v>812</v>
      </c>
      <c r="G251" s="144" t="s">
        <v>602</v>
      </c>
      <c r="H251" s="145">
        <v>1</v>
      </c>
      <c r="I251" s="5"/>
      <c r="J251" s="146">
        <f>ROUND(I251*H251,2)</f>
        <v>0</v>
      </c>
      <c r="K251" s="143" t="s">
        <v>3</v>
      </c>
      <c r="L251" s="31"/>
      <c r="M251" s="147" t="s">
        <v>3</v>
      </c>
      <c r="N251" s="148" t="s">
        <v>39</v>
      </c>
      <c r="O251" s="53"/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51" t="s">
        <v>118</v>
      </c>
      <c r="AT251" s="151" t="s">
        <v>113</v>
      </c>
      <c r="AU251" s="151" t="s">
        <v>75</v>
      </c>
      <c r="AY251" s="18" t="s">
        <v>110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8" t="s">
        <v>73</v>
      </c>
      <c r="BK251" s="152">
        <f>ROUND(I251*H251,2)</f>
        <v>0</v>
      </c>
      <c r="BL251" s="18" t="s">
        <v>118</v>
      </c>
      <c r="BM251" s="151" t="s">
        <v>603</v>
      </c>
    </row>
    <row r="252" spans="1:47" s="34" customFormat="1" ht="97.5">
      <c r="A252" s="30"/>
      <c r="B252" s="31"/>
      <c r="C252" s="30"/>
      <c r="D252" s="168" t="s">
        <v>259</v>
      </c>
      <c r="E252" s="30"/>
      <c r="F252" s="175" t="s">
        <v>604</v>
      </c>
      <c r="G252" s="30"/>
      <c r="H252" s="30"/>
      <c r="I252" s="6"/>
      <c r="J252" s="30"/>
      <c r="K252" s="30"/>
      <c r="L252" s="31"/>
      <c r="M252" s="155"/>
      <c r="N252" s="156"/>
      <c r="O252" s="53"/>
      <c r="P252" s="53"/>
      <c r="Q252" s="53"/>
      <c r="R252" s="53"/>
      <c r="S252" s="53"/>
      <c r="T252" s="54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T252" s="18" t="s">
        <v>259</v>
      </c>
      <c r="AU252" s="18" t="s">
        <v>75</v>
      </c>
    </row>
    <row r="253" spans="2:63" s="128" customFormat="1" ht="22.9" customHeight="1">
      <c r="B253" s="129"/>
      <c r="D253" s="130" t="s">
        <v>67</v>
      </c>
      <c r="E253" s="139" t="s">
        <v>605</v>
      </c>
      <c r="F253" s="139" t="s">
        <v>606</v>
      </c>
      <c r="I253" s="4"/>
      <c r="J253" s="140">
        <f>BK253</f>
        <v>0</v>
      </c>
      <c r="L253" s="129"/>
      <c r="M253" s="133"/>
      <c r="N253" s="134"/>
      <c r="O253" s="134"/>
      <c r="P253" s="135">
        <f>P254</f>
        <v>0</v>
      </c>
      <c r="Q253" s="134"/>
      <c r="R253" s="135">
        <f>R254</f>
        <v>0</v>
      </c>
      <c r="S253" s="134"/>
      <c r="T253" s="136">
        <f>T254</f>
        <v>0</v>
      </c>
      <c r="AR253" s="130" t="s">
        <v>592</v>
      </c>
      <c r="AT253" s="137" t="s">
        <v>67</v>
      </c>
      <c r="AU253" s="137" t="s">
        <v>73</v>
      </c>
      <c r="AY253" s="130" t="s">
        <v>110</v>
      </c>
      <c r="BK253" s="138">
        <f>BK254</f>
        <v>0</v>
      </c>
    </row>
    <row r="254" spans="1:65" s="34" customFormat="1" ht="16.5" customHeight="1">
      <c r="A254" s="30"/>
      <c r="B254" s="31"/>
      <c r="C254" s="141" t="s">
        <v>607</v>
      </c>
      <c r="D254" s="141" t="s">
        <v>113</v>
      </c>
      <c r="E254" s="142" t="s">
        <v>608</v>
      </c>
      <c r="F254" s="143" t="s">
        <v>609</v>
      </c>
      <c r="G254" s="144" t="s">
        <v>578</v>
      </c>
      <c r="H254" s="145">
        <v>16</v>
      </c>
      <c r="I254" s="5"/>
      <c r="J254" s="146">
        <f>ROUND(I254*H254,2)</f>
        <v>0</v>
      </c>
      <c r="K254" s="143" t="s">
        <v>610</v>
      </c>
      <c r="L254" s="31"/>
      <c r="M254" s="147" t="s">
        <v>3</v>
      </c>
      <c r="N254" s="148" t="s">
        <v>39</v>
      </c>
      <c r="O254" s="53"/>
      <c r="P254" s="149">
        <f>O254*H254</f>
        <v>0</v>
      </c>
      <c r="Q254" s="149">
        <v>0</v>
      </c>
      <c r="R254" s="149">
        <f>Q254*H254</f>
        <v>0</v>
      </c>
      <c r="S254" s="149">
        <v>0</v>
      </c>
      <c r="T254" s="150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51" t="s">
        <v>598</v>
      </c>
      <c r="AT254" s="151" t="s">
        <v>113</v>
      </c>
      <c r="AU254" s="151" t="s">
        <v>75</v>
      </c>
      <c r="AY254" s="18" t="s">
        <v>110</v>
      </c>
      <c r="BE254" s="152">
        <f>IF(N254="základní",J254,0)</f>
        <v>0</v>
      </c>
      <c r="BF254" s="152">
        <f>IF(N254="snížená",J254,0)</f>
        <v>0</v>
      </c>
      <c r="BG254" s="152">
        <f>IF(N254="zákl. přenesená",J254,0)</f>
        <v>0</v>
      </c>
      <c r="BH254" s="152">
        <f>IF(N254="sníž. přenesená",J254,0)</f>
        <v>0</v>
      </c>
      <c r="BI254" s="152">
        <f>IF(N254="nulová",J254,0)</f>
        <v>0</v>
      </c>
      <c r="BJ254" s="18" t="s">
        <v>73</v>
      </c>
      <c r="BK254" s="152">
        <f>ROUND(I254*H254,2)</f>
        <v>0</v>
      </c>
      <c r="BL254" s="18" t="s">
        <v>598</v>
      </c>
      <c r="BM254" s="151" t="s">
        <v>611</v>
      </c>
    </row>
    <row r="255" spans="2:63" s="128" customFormat="1" ht="22.9" customHeight="1">
      <c r="B255" s="129"/>
      <c r="D255" s="130" t="s">
        <v>67</v>
      </c>
      <c r="E255" s="139" t="s">
        <v>612</v>
      </c>
      <c r="F255" s="139" t="s">
        <v>613</v>
      </c>
      <c r="I255" s="4"/>
      <c r="J255" s="140">
        <f>BK255</f>
        <v>0</v>
      </c>
      <c r="L255" s="129"/>
      <c r="M255" s="133"/>
      <c r="N255" s="134"/>
      <c r="O255" s="134"/>
      <c r="P255" s="135">
        <f>P256</f>
        <v>0</v>
      </c>
      <c r="Q255" s="134"/>
      <c r="R255" s="135">
        <f>R256</f>
        <v>0</v>
      </c>
      <c r="S255" s="134"/>
      <c r="T255" s="136">
        <f>T256</f>
        <v>0</v>
      </c>
      <c r="AR255" s="130" t="s">
        <v>592</v>
      </c>
      <c r="AT255" s="137" t="s">
        <v>67</v>
      </c>
      <c r="AU255" s="137" t="s">
        <v>73</v>
      </c>
      <c r="AY255" s="130" t="s">
        <v>110</v>
      </c>
      <c r="BK255" s="138">
        <f>BK256</f>
        <v>0</v>
      </c>
    </row>
    <row r="256" spans="1:65" s="34" customFormat="1" ht="16.5" customHeight="1">
      <c r="A256" s="30"/>
      <c r="B256" s="31"/>
      <c r="C256" s="141" t="s">
        <v>614</v>
      </c>
      <c r="D256" s="141" t="s">
        <v>113</v>
      </c>
      <c r="E256" s="142" t="s">
        <v>615</v>
      </c>
      <c r="F256" s="143" t="s">
        <v>616</v>
      </c>
      <c r="G256" s="144" t="s">
        <v>138</v>
      </c>
      <c r="H256" s="145">
        <v>1</v>
      </c>
      <c r="I256" s="5"/>
      <c r="J256" s="146">
        <f>ROUND(I256*H256,2)</f>
        <v>0</v>
      </c>
      <c r="K256" s="143" t="s">
        <v>579</v>
      </c>
      <c r="L256" s="31"/>
      <c r="M256" s="147" t="s">
        <v>3</v>
      </c>
      <c r="N256" s="148" t="s">
        <v>39</v>
      </c>
      <c r="O256" s="53"/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1" t="s">
        <v>598</v>
      </c>
      <c r="AT256" s="151" t="s">
        <v>113</v>
      </c>
      <c r="AU256" s="151" t="s">
        <v>75</v>
      </c>
      <c r="AY256" s="18" t="s">
        <v>110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8" t="s">
        <v>73</v>
      </c>
      <c r="BK256" s="152">
        <f>ROUND(I256*H256,2)</f>
        <v>0</v>
      </c>
      <c r="BL256" s="18" t="s">
        <v>598</v>
      </c>
      <c r="BM256" s="151" t="s">
        <v>617</v>
      </c>
    </row>
    <row r="257" spans="2:63" s="128" customFormat="1" ht="22.9" customHeight="1">
      <c r="B257" s="129"/>
      <c r="D257" s="130" t="s">
        <v>67</v>
      </c>
      <c r="E257" s="139" t="s">
        <v>618</v>
      </c>
      <c r="F257" s="139" t="s">
        <v>619</v>
      </c>
      <c r="I257" s="4"/>
      <c r="J257" s="140">
        <f>BK257</f>
        <v>0</v>
      </c>
      <c r="L257" s="129"/>
      <c r="M257" s="133"/>
      <c r="N257" s="134"/>
      <c r="O257" s="134"/>
      <c r="P257" s="135">
        <f>P258</f>
        <v>0</v>
      </c>
      <c r="Q257" s="134"/>
      <c r="R257" s="135">
        <f>R258</f>
        <v>0</v>
      </c>
      <c r="S257" s="134"/>
      <c r="T257" s="136">
        <f>T258</f>
        <v>0</v>
      </c>
      <c r="AR257" s="130" t="s">
        <v>592</v>
      </c>
      <c r="AT257" s="137" t="s">
        <v>67</v>
      </c>
      <c r="AU257" s="137" t="s">
        <v>73</v>
      </c>
      <c r="AY257" s="130" t="s">
        <v>110</v>
      </c>
      <c r="BK257" s="138">
        <f>BK258</f>
        <v>0</v>
      </c>
    </row>
    <row r="258" spans="1:65" s="34" customFormat="1" ht="16.5" customHeight="1">
      <c r="A258" s="30"/>
      <c r="B258" s="31"/>
      <c r="C258" s="141" t="s">
        <v>620</v>
      </c>
      <c r="D258" s="141" t="s">
        <v>113</v>
      </c>
      <c r="E258" s="142" t="s">
        <v>621</v>
      </c>
      <c r="F258" s="143" t="s">
        <v>622</v>
      </c>
      <c r="G258" s="144" t="s">
        <v>138</v>
      </c>
      <c r="H258" s="145">
        <v>1</v>
      </c>
      <c r="I258" s="5"/>
      <c r="J258" s="146">
        <f>ROUND(I258*H258,2)</f>
        <v>0</v>
      </c>
      <c r="K258" s="143" t="s">
        <v>579</v>
      </c>
      <c r="L258" s="31"/>
      <c r="M258" s="176" t="s">
        <v>3</v>
      </c>
      <c r="N258" s="177" t="s">
        <v>39</v>
      </c>
      <c r="O258" s="178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1" t="s">
        <v>598</v>
      </c>
      <c r="AT258" s="151" t="s">
        <v>113</v>
      </c>
      <c r="AU258" s="151" t="s">
        <v>75</v>
      </c>
      <c r="AY258" s="18" t="s">
        <v>110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18" t="s">
        <v>73</v>
      </c>
      <c r="BK258" s="152">
        <f>ROUND(I258*H258,2)</f>
        <v>0</v>
      </c>
      <c r="BL258" s="18" t="s">
        <v>598</v>
      </c>
      <c r="BM258" s="151" t="s">
        <v>623</v>
      </c>
    </row>
    <row r="259" spans="1:31" s="34" customFormat="1" ht="6.95" customHeight="1">
      <c r="A259" s="30"/>
      <c r="B259" s="41"/>
      <c r="C259" s="42"/>
      <c r="D259" s="42"/>
      <c r="E259" s="42"/>
      <c r="F259" s="42"/>
      <c r="G259" s="42"/>
      <c r="H259" s="42"/>
      <c r="I259" s="42"/>
      <c r="J259" s="42"/>
      <c r="K259" s="42"/>
      <c r="L259" s="31"/>
      <c r="M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</row>
  </sheetData>
  <sheetProtection password="89EC" sheet="1" formatCells="0" formatColumns="0" formatRows="0" insertColumns="0" insertRows="0" insertHyperlinks="0" deleteColumns="0" deleteRows="0" sort="0" autoFilter="0" pivotTables="0"/>
  <autoFilter ref="C86:K258"/>
  <mergeCells count="6">
    <mergeCell ref="E79:H79"/>
    <mergeCell ref="L2:V2"/>
    <mergeCell ref="E7:H7"/>
    <mergeCell ref="E16:H16"/>
    <mergeCell ref="E25:H25"/>
    <mergeCell ref="E46:H46"/>
  </mergeCells>
  <hyperlinks>
    <hyperlink ref="F91" r:id="rId1" display="https://podminky.urs.cz/item/CS_URS_2022_02/997013217"/>
    <hyperlink ref="F93" r:id="rId2" display="https://podminky.urs.cz/item/CS_URS_2022_02/997013501"/>
    <hyperlink ref="F95" r:id="rId3" display="https://podminky.urs.cz/item/CS_URS_2022_02/997013631"/>
    <hyperlink ref="F106" r:id="rId4" display="https://podminky.urs.cz/item/CS_URS_2022_02/741110043"/>
    <hyperlink ref="F109" r:id="rId5" display="https://podminky.urs.cz/item/CS_URS_2023_01/741110501"/>
    <hyperlink ref="F113" r:id="rId6" display="https://podminky.urs.cz/item/CS_URS_2023_01/741110502"/>
    <hyperlink ref="F117" r:id="rId7" display="https://podminky.urs.cz/item/CS_URS_2022_02/741112023"/>
    <hyperlink ref="F121" r:id="rId8" display="https://podminky.urs.cz/item/CS_URS_2022_02/741112111"/>
    <hyperlink ref="F126" r:id="rId9" display="https://podminky.urs.cz/item/CS_URS_2024_01/741120105"/>
    <hyperlink ref="F130" r:id="rId10" display="https://podminky.urs.cz/item/CS_URS_2023_01/741120325"/>
    <hyperlink ref="F134" r:id="rId11" display="https://podminky.urs.cz/item/CS_URS_2022_02/741122211"/>
    <hyperlink ref="F141" r:id="rId12" display="https://podminky.urs.cz/item/CS_URS_2024_01/741122632"/>
    <hyperlink ref="F145" r:id="rId13" display="https://podminky.urs.cz/item/CS_URS_2024_01/741122644"/>
    <hyperlink ref="F149" r:id="rId14" display="https://podminky.urs.cz/item/CS_URS_2023_01/741123235"/>
    <hyperlink ref="F153" r:id="rId15" display="https://podminky.urs.cz/item/CS_URS_2024_01/741124736"/>
    <hyperlink ref="F156" r:id="rId16" display="https://podminky.urs.cz/item/CS_URS_2023_01/741130001"/>
    <hyperlink ref="F158" r:id="rId17" display="https://podminky.urs.cz/item/CS_URS_2023_01/741130004"/>
    <hyperlink ref="F160" r:id="rId18" display="https://podminky.urs.cz/item/CS_URS_2023_01/741130420"/>
    <hyperlink ref="F163" r:id="rId19" display="https://podminky.urs.cz/item/CS_URS_2024_01/741132148"/>
    <hyperlink ref="F165" r:id="rId20" display="https://podminky.urs.cz/item/CS_URS_2023_01/741132418"/>
    <hyperlink ref="F167" r:id="rId21" display="https://podminky.urs.cz/item/CS_URS_2023_01/741132421"/>
    <hyperlink ref="F169" r:id="rId22" display="https://podminky.urs.cz/item/CS_URS_2023_01/741210102"/>
    <hyperlink ref="F172" r:id="rId23" display="https://podminky.urs.cz/item/CS_URS_2023_01/741210202"/>
    <hyperlink ref="F175" r:id="rId24" display="https://podminky.urs.cz/item/CS_URS_2024_01/741310031"/>
    <hyperlink ref="F177" r:id="rId25" display="https://podminky.urs.cz/item/CS_URS_2024_01/741313121"/>
    <hyperlink ref="F179" r:id="rId26" display="https://podminky.urs.cz/item/CS_URS_2023_01/741320042"/>
    <hyperlink ref="F182" r:id="rId27" display="https://podminky.urs.cz/item/CS_URS_2023_01/741322061"/>
    <hyperlink ref="F185" r:id="rId28" display="https://podminky.urs.cz/item/CS_URS_2022_02/741410072"/>
    <hyperlink ref="F188" r:id="rId29" display="https://podminky.urs.cz/item/CS_URS_2023_01/741711001"/>
    <hyperlink ref="F200" r:id="rId30" display="https://podminky.urs.cz/item/CS_URS_2023_01/741721201"/>
    <hyperlink ref="F203" r:id="rId31" display="https://podminky.urs.cz/item/CS_URS_2023_01/741730022"/>
    <hyperlink ref="F206" r:id="rId32" display="https://podminky.urs.cz/item/CS_URS_2024_01/741732062"/>
    <hyperlink ref="F210" r:id="rId33" display="https://podminky.urs.cz/item/CS_URS_2023_01/741761051"/>
    <hyperlink ref="F213" r:id="rId34" display="https://podminky.urs.cz/item/CS_URS_2023_01/741810003"/>
    <hyperlink ref="F215" r:id="rId35" display="https://podminky.urs.cz/item/CS_URS_2023_01/741910301"/>
    <hyperlink ref="F218" r:id="rId36" display="https://podminky.urs.cz/item/CS_URS_2023_01/741910413"/>
    <hyperlink ref="F220" r:id="rId37" display="https://podminky.urs.cz/item/CS_URS_2023_01/741910415"/>
    <hyperlink ref="F224" r:id="rId38" display="https://podminky.urs.cz/item/CS_URS_2023_01/741910421"/>
    <hyperlink ref="F234" r:id="rId39" display="https://podminky.urs.cz/item/CS_URS_2023_01/210280002"/>
    <hyperlink ref="F237" r:id="rId40" display="https://podminky.urs.cz/item/CS_URS_2023_01/228261145"/>
    <hyperlink ref="F241" r:id="rId41" display="https://podminky.urs.cz/item/CS_URS_2023_01/468081324"/>
    <hyperlink ref="F243" r:id="rId42" display="https://podminky.urs.cz/item/CS_URS_2023_01/46808142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1">
      <selection activeCell="O188" sqref="O188"/>
    </sheetView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  <col min="12" max="16384" width="9.140625" style="17" customWidth="1"/>
  </cols>
  <sheetData>
    <row r="1" s="17" customFormat="1" ht="37.5" customHeight="1"/>
    <row r="2" spans="2:11" s="17" customFormat="1" ht="7.5" customHeight="1">
      <c r="B2" s="182"/>
      <c r="C2" s="183"/>
      <c r="D2" s="183"/>
      <c r="E2" s="183"/>
      <c r="F2" s="183"/>
      <c r="G2" s="183"/>
      <c r="H2" s="183"/>
      <c r="I2" s="183"/>
      <c r="J2" s="183"/>
      <c r="K2" s="184"/>
    </row>
    <row r="3" spans="2:11" s="187" customFormat="1" ht="45" customHeight="1">
      <c r="B3" s="185"/>
      <c r="C3" s="307" t="s">
        <v>624</v>
      </c>
      <c r="D3" s="307"/>
      <c r="E3" s="307"/>
      <c r="F3" s="307"/>
      <c r="G3" s="307"/>
      <c r="H3" s="307"/>
      <c r="I3" s="307"/>
      <c r="J3" s="307"/>
      <c r="K3" s="186"/>
    </row>
    <row r="4" spans="2:11" s="17" customFormat="1" ht="25.5" customHeight="1">
      <c r="B4" s="188"/>
      <c r="C4" s="306" t="s">
        <v>625</v>
      </c>
      <c r="D4" s="306"/>
      <c r="E4" s="306"/>
      <c r="F4" s="306"/>
      <c r="G4" s="306"/>
      <c r="H4" s="306"/>
      <c r="I4" s="306"/>
      <c r="J4" s="306"/>
      <c r="K4" s="189"/>
    </row>
    <row r="5" spans="2:11" s="17" customFormat="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s="17" customFormat="1" ht="15" customHeight="1">
      <c r="B6" s="188"/>
      <c r="C6" s="305" t="s">
        <v>626</v>
      </c>
      <c r="D6" s="305"/>
      <c r="E6" s="305"/>
      <c r="F6" s="305"/>
      <c r="G6" s="305"/>
      <c r="H6" s="305"/>
      <c r="I6" s="305"/>
      <c r="J6" s="305"/>
      <c r="K6" s="189"/>
    </row>
    <row r="7" spans="2:11" s="17" customFormat="1" ht="15" customHeight="1">
      <c r="B7" s="191"/>
      <c r="C7" s="305" t="s">
        <v>627</v>
      </c>
      <c r="D7" s="305"/>
      <c r="E7" s="305"/>
      <c r="F7" s="305"/>
      <c r="G7" s="305"/>
      <c r="H7" s="305"/>
      <c r="I7" s="305"/>
      <c r="J7" s="305"/>
      <c r="K7" s="189"/>
    </row>
    <row r="8" spans="2:11" s="17" customFormat="1" ht="12.75" customHeight="1">
      <c r="B8" s="191"/>
      <c r="C8" s="192"/>
      <c r="D8" s="192"/>
      <c r="E8" s="192"/>
      <c r="F8" s="192"/>
      <c r="G8" s="192"/>
      <c r="H8" s="192"/>
      <c r="I8" s="192"/>
      <c r="J8" s="192"/>
      <c r="K8" s="189"/>
    </row>
    <row r="9" spans="2:11" s="17" customFormat="1" ht="15" customHeight="1">
      <c r="B9" s="191"/>
      <c r="C9" s="305" t="s">
        <v>628</v>
      </c>
      <c r="D9" s="305"/>
      <c r="E9" s="305"/>
      <c r="F9" s="305"/>
      <c r="G9" s="305"/>
      <c r="H9" s="305"/>
      <c r="I9" s="305"/>
      <c r="J9" s="305"/>
      <c r="K9" s="189"/>
    </row>
    <row r="10" spans="2:11" s="17" customFormat="1" ht="15" customHeight="1">
      <c r="B10" s="191"/>
      <c r="C10" s="192"/>
      <c r="D10" s="305" t="s">
        <v>629</v>
      </c>
      <c r="E10" s="305"/>
      <c r="F10" s="305"/>
      <c r="G10" s="305"/>
      <c r="H10" s="305"/>
      <c r="I10" s="305"/>
      <c r="J10" s="305"/>
      <c r="K10" s="189"/>
    </row>
    <row r="11" spans="2:11" s="17" customFormat="1" ht="15" customHeight="1">
      <c r="B11" s="191"/>
      <c r="C11" s="193"/>
      <c r="D11" s="305" t="s">
        <v>630</v>
      </c>
      <c r="E11" s="305"/>
      <c r="F11" s="305"/>
      <c r="G11" s="305"/>
      <c r="H11" s="305"/>
      <c r="I11" s="305"/>
      <c r="J11" s="305"/>
      <c r="K11" s="189"/>
    </row>
    <row r="12" spans="2:11" s="17" customFormat="1" ht="15" customHeight="1">
      <c r="B12" s="191"/>
      <c r="C12" s="193"/>
      <c r="D12" s="192"/>
      <c r="E12" s="192"/>
      <c r="F12" s="192"/>
      <c r="G12" s="192"/>
      <c r="H12" s="192"/>
      <c r="I12" s="192"/>
      <c r="J12" s="192"/>
      <c r="K12" s="189"/>
    </row>
    <row r="13" spans="2:11" s="17" customFormat="1" ht="15" customHeight="1">
      <c r="B13" s="191"/>
      <c r="C13" s="193"/>
      <c r="D13" s="194" t="s">
        <v>631</v>
      </c>
      <c r="E13" s="192"/>
      <c r="F13" s="192"/>
      <c r="G13" s="192"/>
      <c r="H13" s="192"/>
      <c r="I13" s="192"/>
      <c r="J13" s="192"/>
      <c r="K13" s="189"/>
    </row>
    <row r="14" spans="2:11" s="17" customFormat="1" ht="12.75" customHeight="1">
      <c r="B14" s="191"/>
      <c r="C14" s="193"/>
      <c r="D14" s="193"/>
      <c r="E14" s="193"/>
      <c r="F14" s="193"/>
      <c r="G14" s="193"/>
      <c r="H14" s="193"/>
      <c r="I14" s="193"/>
      <c r="J14" s="193"/>
      <c r="K14" s="189"/>
    </row>
    <row r="15" spans="2:11" s="17" customFormat="1" ht="15" customHeight="1">
      <c r="B15" s="191"/>
      <c r="C15" s="193"/>
      <c r="D15" s="305" t="s">
        <v>632</v>
      </c>
      <c r="E15" s="305"/>
      <c r="F15" s="305"/>
      <c r="G15" s="305"/>
      <c r="H15" s="305"/>
      <c r="I15" s="305"/>
      <c r="J15" s="305"/>
      <c r="K15" s="189"/>
    </row>
    <row r="16" spans="2:11" s="17" customFormat="1" ht="15" customHeight="1">
      <c r="B16" s="191"/>
      <c r="C16" s="193"/>
      <c r="D16" s="305" t="s">
        <v>633</v>
      </c>
      <c r="E16" s="305"/>
      <c r="F16" s="305"/>
      <c r="G16" s="305"/>
      <c r="H16" s="305"/>
      <c r="I16" s="305"/>
      <c r="J16" s="305"/>
      <c r="K16" s="189"/>
    </row>
    <row r="17" spans="2:11" s="17" customFormat="1" ht="15" customHeight="1">
      <c r="B17" s="191"/>
      <c r="C17" s="193"/>
      <c r="D17" s="305" t="s">
        <v>634</v>
      </c>
      <c r="E17" s="305"/>
      <c r="F17" s="305"/>
      <c r="G17" s="305"/>
      <c r="H17" s="305"/>
      <c r="I17" s="305"/>
      <c r="J17" s="305"/>
      <c r="K17" s="189"/>
    </row>
    <row r="18" spans="2:11" s="17" customFormat="1" ht="15" customHeight="1">
      <c r="B18" s="191"/>
      <c r="C18" s="193"/>
      <c r="D18" s="193"/>
      <c r="E18" s="195" t="s">
        <v>72</v>
      </c>
      <c r="F18" s="305" t="s">
        <v>635</v>
      </c>
      <c r="G18" s="305"/>
      <c r="H18" s="305"/>
      <c r="I18" s="305"/>
      <c r="J18" s="305"/>
      <c r="K18" s="189"/>
    </row>
    <row r="19" spans="2:11" s="17" customFormat="1" ht="15" customHeight="1">
      <c r="B19" s="191"/>
      <c r="C19" s="193"/>
      <c r="D19" s="193"/>
      <c r="E19" s="195" t="s">
        <v>636</v>
      </c>
      <c r="F19" s="305" t="s">
        <v>637</v>
      </c>
      <c r="G19" s="305"/>
      <c r="H19" s="305"/>
      <c r="I19" s="305"/>
      <c r="J19" s="305"/>
      <c r="K19" s="189"/>
    </row>
    <row r="20" spans="2:11" s="17" customFormat="1" ht="15" customHeight="1">
      <c r="B20" s="191"/>
      <c r="C20" s="193"/>
      <c r="D20" s="193"/>
      <c r="E20" s="195" t="s">
        <v>638</v>
      </c>
      <c r="F20" s="305" t="s">
        <v>639</v>
      </c>
      <c r="G20" s="305"/>
      <c r="H20" s="305"/>
      <c r="I20" s="305"/>
      <c r="J20" s="305"/>
      <c r="K20" s="189"/>
    </row>
    <row r="21" spans="2:11" s="17" customFormat="1" ht="15" customHeight="1">
      <c r="B21" s="191"/>
      <c r="C21" s="193"/>
      <c r="D21" s="193"/>
      <c r="E21" s="195" t="s">
        <v>640</v>
      </c>
      <c r="F21" s="305" t="s">
        <v>641</v>
      </c>
      <c r="G21" s="305"/>
      <c r="H21" s="305"/>
      <c r="I21" s="305"/>
      <c r="J21" s="305"/>
      <c r="K21" s="189"/>
    </row>
    <row r="22" spans="2:11" s="17" customFormat="1" ht="15" customHeight="1">
      <c r="B22" s="191"/>
      <c r="C22" s="193"/>
      <c r="D22" s="193"/>
      <c r="E22" s="195" t="s">
        <v>642</v>
      </c>
      <c r="F22" s="305" t="s">
        <v>643</v>
      </c>
      <c r="G22" s="305"/>
      <c r="H22" s="305"/>
      <c r="I22" s="305"/>
      <c r="J22" s="305"/>
      <c r="K22" s="189"/>
    </row>
    <row r="23" spans="2:11" s="17" customFormat="1" ht="15" customHeight="1">
      <c r="B23" s="191"/>
      <c r="C23" s="193"/>
      <c r="D23" s="193"/>
      <c r="E23" s="195" t="s">
        <v>644</v>
      </c>
      <c r="F23" s="305" t="s">
        <v>645</v>
      </c>
      <c r="G23" s="305"/>
      <c r="H23" s="305"/>
      <c r="I23" s="305"/>
      <c r="J23" s="305"/>
      <c r="K23" s="189"/>
    </row>
    <row r="24" spans="2:11" s="17" customFormat="1" ht="12.75" customHeight="1">
      <c r="B24" s="191"/>
      <c r="C24" s="193"/>
      <c r="D24" s="193"/>
      <c r="E24" s="193"/>
      <c r="F24" s="193"/>
      <c r="G24" s="193"/>
      <c r="H24" s="193"/>
      <c r="I24" s="193"/>
      <c r="J24" s="193"/>
      <c r="K24" s="189"/>
    </row>
    <row r="25" spans="2:11" s="17" customFormat="1" ht="15" customHeight="1">
      <c r="B25" s="191"/>
      <c r="C25" s="305" t="s">
        <v>646</v>
      </c>
      <c r="D25" s="305"/>
      <c r="E25" s="305"/>
      <c r="F25" s="305"/>
      <c r="G25" s="305"/>
      <c r="H25" s="305"/>
      <c r="I25" s="305"/>
      <c r="J25" s="305"/>
      <c r="K25" s="189"/>
    </row>
    <row r="26" spans="2:11" s="17" customFormat="1" ht="15" customHeight="1">
      <c r="B26" s="191"/>
      <c r="C26" s="305" t="s">
        <v>647</v>
      </c>
      <c r="D26" s="305"/>
      <c r="E26" s="305"/>
      <c r="F26" s="305"/>
      <c r="G26" s="305"/>
      <c r="H26" s="305"/>
      <c r="I26" s="305"/>
      <c r="J26" s="305"/>
      <c r="K26" s="189"/>
    </row>
    <row r="27" spans="2:11" s="17" customFormat="1" ht="15" customHeight="1">
      <c r="B27" s="191"/>
      <c r="C27" s="192"/>
      <c r="D27" s="305" t="s">
        <v>648</v>
      </c>
      <c r="E27" s="305"/>
      <c r="F27" s="305"/>
      <c r="G27" s="305"/>
      <c r="H27" s="305"/>
      <c r="I27" s="305"/>
      <c r="J27" s="305"/>
      <c r="K27" s="189"/>
    </row>
    <row r="28" spans="2:11" s="17" customFormat="1" ht="15" customHeight="1">
      <c r="B28" s="191"/>
      <c r="C28" s="193"/>
      <c r="D28" s="305" t="s">
        <v>649</v>
      </c>
      <c r="E28" s="305"/>
      <c r="F28" s="305"/>
      <c r="G28" s="305"/>
      <c r="H28" s="305"/>
      <c r="I28" s="305"/>
      <c r="J28" s="305"/>
      <c r="K28" s="189"/>
    </row>
    <row r="29" spans="2:11" s="17" customFormat="1" ht="12.75" customHeight="1">
      <c r="B29" s="191"/>
      <c r="C29" s="193"/>
      <c r="D29" s="193"/>
      <c r="E29" s="193"/>
      <c r="F29" s="193"/>
      <c r="G29" s="193"/>
      <c r="H29" s="193"/>
      <c r="I29" s="193"/>
      <c r="J29" s="193"/>
      <c r="K29" s="189"/>
    </row>
    <row r="30" spans="2:11" s="17" customFormat="1" ht="15" customHeight="1">
      <c r="B30" s="191"/>
      <c r="C30" s="193"/>
      <c r="D30" s="305" t="s">
        <v>650</v>
      </c>
      <c r="E30" s="305"/>
      <c r="F30" s="305"/>
      <c r="G30" s="305"/>
      <c r="H30" s="305"/>
      <c r="I30" s="305"/>
      <c r="J30" s="305"/>
      <c r="K30" s="189"/>
    </row>
    <row r="31" spans="2:11" s="17" customFormat="1" ht="15" customHeight="1">
      <c r="B31" s="191"/>
      <c r="C31" s="193"/>
      <c r="D31" s="305" t="s">
        <v>651</v>
      </c>
      <c r="E31" s="305"/>
      <c r="F31" s="305"/>
      <c r="G31" s="305"/>
      <c r="H31" s="305"/>
      <c r="I31" s="305"/>
      <c r="J31" s="305"/>
      <c r="K31" s="189"/>
    </row>
    <row r="32" spans="2:11" s="17" customFormat="1" ht="12.75" customHeight="1">
      <c r="B32" s="191"/>
      <c r="C32" s="193"/>
      <c r="D32" s="193"/>
      <c r="E32" s="193"/>
      <c r="F32" s="193"/>
      <c r="G32" s="193"/>
      <c r="H32" s="193"/>
      <c r="I32" s="193"/>
      <c r="J32" s="193"/>
      <c r="K32" s="189"/>
    </row>
    <row r="33" spans="2:11" s="17" customFormat="1" ht="15" customHeight="1">
      <c r="B33" s="191"/>
      <c r="C33" s="193"/>
      <c r="D33" s="305" t="s">
        <v>652</v>
      </c>
      <c r="E33" s="305"/>
      <c r="F33" s="305"/>
      <c r="G33" s="305"/>
      <c r="H33" s="305"/>
      <c r="I33" s="305"/>
      <c r="J33" s="305"/>
      <c r="K33" s="189"/>
    </row>
    <row r="34" spans="2:11" s="17" customFormat="1" ht="15" customHeight="1">
      <c r="B34" s="191"/>
      <c r="C34" s="193"/>
      <c r="D34" s="305" t="s">
        <v>653</v>
      </c>
      <c r="E34" s="305"/>
      <c r="F34" s="305"/>
      <c r="G34" s="305"/>
      <c r="H34" s="305"/>
      <c r="I34" s="305"/>
      <c r="J34" s="305"/>
      <c r="K34" s="189"/>
    </row>
    <row r="35" spans="2:11" s="17" customFormat="1" ht="15" customHeight="1">
      <c r="B35" s="191"/>
      <c r="C35" s="193"/>
      <c r="D35" s="305" t="s">
        <v>654</v>
      </c>
      <c r="E35" s="305"/>
      <c r="F35" s="305"/>
      <c r="G35" s="305"/>
      <c r="H35" s="305"/>
      <c r="I35" s="305"/>
      <c r="J35" s="305"/>
      <c r="K35" s="189"/>
    </row>
    <row r="36" spans="2:11" s="17" customFormat="1" ht="15" customHeight="1">
      <c r="B36" s="191"/>
      <c r="C36" s="193"/>
      <c r="D36" s="192"/>
      <c r="E36" s="194" t="s">
        <v>96</v>
      </c>
      <c r="F36" s="192"/>
      <c r="G36" s="305" t="s">
        <v>655</v>
      </c>
      <c r="H36" s="305"/>
      <c r="I36" s="305"/>
      <c r="J36" s="305"/>
      <c r="K36" s="189"/>
    </row>
    <row r="37" spans="2:11" s="17" customFormat="1" ht="30.75" customHeight="1">
      <c r="B37" s="191"/>
      <c r="C37" s="193"/>
      <c r="D37" s="192"/>
      <c r="E37" s="194" t="s">
        <v>656</v>
      </c>
      <c r="F37" s="192"/>
      <c r="G37" s="305" t="s">
        <v>657</v>
      </c>
      <c r="H37" s="305"/>
      <c r="I37" s="305"/>
      <c r="J37" s="305"/>
      <c r="K37" s="189"/>
    </row>
    <row r="38" spans="2:11" s="17" customFormat="1" ht="15" customHeight="1">
      <c r="B38" s="191"/>
      <c r="C38" s="193"/>
      <c r="D38" s="192"/>
      <c r="E38" s="194" t="s">
        <v>49</v>
      </c>
      <c r="F38" s="192"/>
      <c r="G38" s="305" t="s">
        <v>658</v>
      </c>
      <c r="H38" s="305"/>
      <c r="I38" s="305"/>
      <c r="J38" s="305"/>
      <c r="K38" s="189"/>
    </row>
    <row r="39" spans="2:11" s="17" customFormat="1" ht="15" customHeight="1">
      <c r="B39" s="191"/>
      <c r="C39" s="193"/>
      <c r="D39" s="192"/>
      <c r="E39" s="194" t="s">
        <v>50</v>
      </c>
      <c r="F39" s="192"/>
      <c r="G39" s="305" t="s">
        <v>659</v>
      </c>
      <c r="H39" s="305"/>
      <c r="I39" s="305"/>
      <c r="J39" s="305"/>
      <c r="K39" s="189"/>
    </row>
    <row r="40" spans="2:11" s="17" customFormat="1" ht="15" customHeight="1">
      <c r="B40" s="191"/>
      <c r="C40" s="193"/>
      <c r="D40" s="192"/>
      <c r="E40" s="194" t="s">
        <v>97</v>
      </c>
      <c r="F40" s="192"/>
      <c r="G40" s="305" t="s">
        <v>660</v>
      </c>
      <c r="H40" s="305"/>
      <c r="I40" s="305"/>
      <c r="J40" s="305"/>
      <c r="K40" s="189"/>
    </row>
    <row r="41" spans="2:11" s="17" customFormat="1" ht="15" customHeight="1">
      <c r="B41" s="191"/>
      <c r="C41" s="193"/>
      <c r="D41" s="192"/>
      <c r="E41" s="194" t="s">
        <v>98</v>
      </c>
      <c r="F41" s="192"/>
      <c r="G41" s="305" t="s">
        <v>661</v>
      </c>
      <c r="H41" s="305"/>
      <c r="I41" s="305"/>
      <c r="J41" s="305"/>
      <c r="K41" s="189"/>
    </row>
    <row r="42" spans="2:11" s="17" customFormat="1" ht="15" customHeight="1">
      <c r="B42" s="191"/>
      <c r="C42" s="193"/>
      <c r="D42" s="192"/>
      <c r="E42" s="194" t="s">
        <v>662</v>
      </c>
      <c r="F42" s="192"/>
      <c r="G42" s="305" t="s">
        <v>663</v>
      </c>
      <c r="H42" s="305"/>
      <c r="I42" s="305"/>
      <c r="J42" s="305"/>
      <c r="K42" s="189"/>
    </row>
    <row r="43" spans="2:11" s="17" customFormat="1" ht="15" customHeight="1">
      <c r="B43" s="191"/>
      <c r="C43" s="193"/>
      <c r="D43" s="192"/>
      <c r="E43" s="194"/>
      <c r="F43" s="192"/>
      <c r="G43" s="305" t="s">
        <v>664</v>
      </c>
      <c r="H43" s="305"/>
      <c r="I43" s="305"/>
      <c r="J43" s="305"/>
      <c r="K43" s="189"/>
    </row>
    <row r="44" spans="2:11" s="17" customFormat="1" ht="15" customHeight="1">
      <c r="B44" s="191"/>
      <c r="C44" s="193"/>
      <c r="D44" s="192"/>
      <c r="E44" s="194" t="s">
        <v>665</v>
      </c>
      <c r="F44" s="192"/>
      <c r="G44" s="305" t="s">
        <v>666</v>
      </c>
      <c r="H44" s="305"/>
      <c r="I44" s="305"/>
      <c r="J44" s="305"/>
      <c r="K44" s="189"/>
    </row>
    <row r="45" spans="2:11" s="17" customFormat="1" ht="15" customHeight="1">
      <c r="B45" s="191"/>
      <c r="C45" s="193"/>
      <c r="D45" s="192"/>
      <c r="E45" s="194" t="s">
        <v>100</v>
      </c>
      <c r="F45" s="192"/>
      <c r="G45" s="305" t="s">
        <v>667</v>
      </c>
      <c r="H45" s="305"/>
      <c r="I45" s="305"/>
      <c r="J45" s="305"/>
      <c r="K45" s="189"/>
    </row>
    <row r="46" spans="2:11" s="17" customFormat="1" ht="12.75" customHeight="1">
      <c r="B46" s="191"/>
      <c r="C46" s="193"/>
      <c r="D46" s="192"/>
      <c r="E46" s="192"/>
      <c r="F46" s="192"/>
      <c r="G46" s="192"/>
      <c r="H46" s="192"/>
      <c r="I46" s="192"/>
      <c r="J46" s="192"/>
      <c r="K46" s="189"/>
    </row>
    <row r="47" spans="2:11" s="17" customFormat="1" ht="15" customHeight="1">
      <c r="B47" s="191"/>
      <c r="C47" s="193"/>
      <c r="D47" s="305" t="s">
        <v>668</v>
      </c>
      <c r="E47" s="305"/>
      <c r="F47" s="305"/>
      <c r="G47" s="305"/>
      <c r="H47" s="305"/>
      <c r="I47" s="305"/>
      <c r="J47" s="305"/>
      <c r="K47" s="189"/>
    </row>
    <row r="48" spans="2:11" s="17" customFormat="1" ht="15" customHeight="1">
      <c r="B48" s="191"/>
      <c r="C48" s="193"/>
      <c r="D48" s="193"/>
      <c r="E48" s="305" t="s">
        <v>669</v>
      </c>
      <c r="F48" s="305"/>
      <c r="G48" s="305"/>
      <c r="H48" s="305"/>
      <c r="I48" s="305"/>
      <c r="J48" s="305"/>
      <c r="K48" s="189"/>
    </row>
    <row r="49" spans="2:11" s="17" customFormat="1" ht="15" customHeight="1">
      <c r="B49" s="191"/>
      <c r="C49" s="193"/>
      <c r="D49" s="193"/>
      <c r="E49" s="305" t="s">
        <v>670</v>
      </c>
      <c r="F49" s="305"/>
      <c r="G49" s="305"/>
      <c r="H49" s="305"/>
      <c r="I49" s="305"/>
      <c r="J49" s="305"/>
      <c r="K49" s="189"/>
    </row>
    <row r="50" spans="2:11" s="17" customFormat="1" ht="15" customHeight="1">
      <c r="B50" s="191"/>
      <c r="C50" s="193"/>
      <c r="D50" s="193"/>
      <c r="E50" s="305" t="s">
        <v>671</v>
      </c>
      <c r="F50" s="305"/>
      <c r="G50" s="305"/>
      <c r="H50" s="305"/>
      <c r="I50" s="305"/>
      <c r="J50" s="305"/>
      <c r="K50" s="189"/>
    </row>
    <row r="51" spans="2:11" s="17" customFormat="1" ht="15" customHeight="1">
      <c r="B51" s="191"/>
      <c r="C51" s="193"/>
      <c r="D51" s="305" t="s">
        <v>672</v>
      </c>
      <c r="E51" s="305"/>
      <c r="F51" s="305"/>
      <c r="G51" s="305"/>
      <c r="H51" s="305"/>
      <c r="I51" s="305"/>
      <c r="J51" s="305"/>
      <c r="K51" s="189"/>
    </row>
    <row r="52" spans="2:11" s="17" customFormat="1" ht="25.5" customHeight="1">
      <c r="B52" s="188"/>
      <c r="C52" s="306" t="s">
        <v>673</v>
      </c>
      <c r="D52" s="306"/>
      <c r="E52" s="306"/>
      <c r="F52" s="306"/>
      <c r="G52" s="306"/>
      <c r="H52" s="306"/>
      <c r="I52" s="306"/>
      <c r="J52" s="306"/>
      <c r="K52" s="189"/>
    </row>
    <row r="53" spans="2:11" s="17" customFormat="1" ht="5.25" customHeight="1">
      <c r="B53" s="188"/>
      <c r="C53" s="190"/>
      <c r="D53" s="190"/>
      <c r="E53" s="190"/>
      <c r="F53" s="190"/>
      <c r="G53" s="190"/>
      <c r="H53" s="190"/>
      <c r="I53" s="190"/>
      <c r="J53" s="190"/>
      <c r="K53" s="189"/>
    </row>
    <row r="54" spans="2:11" s="17" customFormat="1" ht="15" customHeight="1">
      <c r="B54" s="188"/>
      <c r="C54" s="305" t="s">
        <v>674</v>
      </c>
      <c r="D54" s="305"/>
      <c r="E54" s="305"/>
      <c r="F54" s="305"/>
      <c r="G54" s="305"/>
      <c r="H54" s="305"/>
      <c r="I54" s="305"/>
      <c r="J54" s="305"/>
      <c r="K54" s="189"/>
    </row>
    <row r="55" spans="2:11" s="17" customFormat="1" ht="15" customHeight="1">
      <c r="B55" s="188"/>
      <c r="C55" s="305" t="s">
        <v>675</v>
      </c>
      <c r="D55" s="305"/>
      <c r="E55" s="305"/>
      <c r="F55" s="305"/>
      <c r="G55" s="305"/>
      <c r="H55" s="305"/>
      <c r="I55" s="305"/>
      <c r="J55" s="305"/>
      <c r="K55" s="189"/>
    </row>
    <row r="56" spans="2:11" s="17" customFormat="1" ht="12.75" customHeight="1">
      <c r="B56" s="188"/>
      <c r="C56" s="192"/>
      <c r="D56" s="192"/>
      <c r="E56" s="192"/>
      <c r="F56" s="192"/>
      <c r="G56" s="192"/>
      <c r="H56" s="192"/>
      <c r="I56" s="192"/>
      <c r="J56" s="192"/>
      <c r="K56" s="189"/>
    </row>
    <row r="57" spans="2:11" s="17" customFormat="1" ht="15" customHeight="1">
      <c r="B57" s="188"/>
      <c r="C57" s="305" t="s">
        <v>676</v>
      </c>
      <c r="D57" s="305"/>
      <c r="E57" s="305"/>
      <c r="F57" s="305"/>
      <c r="G57" s="305"/>
      <c r="H57" s="305"/>
      <c r="I57" s="305"/>
      <c r="J57" s="305"/>
      <c r="K57" s="189"/>
    </row>
    <row r="58" spans="2:11" s="17" customFormat="1" ht="15" customHeight="1">
      <c r="B58" s="188"/>
      <c r="C58" s="193"/>
      <c r="D58" s="305" t="s">
        <v>677</v>
      </c>
      <c r="E58" s="305"/>
      <c r="F58" s="305"/>
      <c r="G58" s="305"/>
      <c r="H58" s="305"/>
      <c r="I58" s="305"/>
      <c r="J58" s="305"/>
      <c r="K58" s="189"/>
    </row>
    <row r="59" spans="2:11" s="17" customFormat="1" ht="15" customHeight="1">
      <c r="B59" s="188"/>
      <c r="C59" s="193"/>
      <c r="D59" s="305" t="s">
        <v>678</v>
      </c>
      <c r="E59" s="305"/>
      <c r="F59" s="305"/>
      <c r="G59" s="305"/>
      <c r="H59" s="305"/>
      <c r="I59" s="305"/>
      <c r="J59" s="305"/>
      <c r="K59" s="189"/>
    </row>
    <row r="60" spans="2:11" s="17" customFormat="1" ht="15" customHeight="1">
      <c r="B60" s="188"/>
      <c r="C60" s="193"/>
      <c r="D60" s="305" t="s">
        <v>679</v>
      </c>
      <c r="E60" s="305"/>
      <c r="F60" s="305"/>
      <c r="G60" s="305"/>
      <c r="H60" s="305"/>
      <c r="I60" s="305"/>
      <c r="J60" s="305"/>
      <c r="K60" s="189"/>
    </row>
    <row r="61" spans="2:11" s="17" customFormat="1" ht="15" customHeight="1">
      <c r="B61" s="188"/>
      <c r="C61" s="193"/>
      <c r="D61" s="305" t="s">
        <v>680</v>
      </c>
      <c r="E61" s="305"/>
      <c r="F61" s="305"/>
      <c r="G61" s="305"/>
      <c r="H61" s="305"/>
      <c r="I61" s="305"/>
      <c r="J61" s="305"/>
      <c r="K61" s="189"/>
    </row>
    <row r="62" spans="2:11" s="17" customFormat="1" ht="15" customHeight="1">
      <c r="B62" s="188"/>
      <c r="C62" s="193"/>
      <c r="D62" s="308" t="s">
        <v>681</v>
      </c>
      <c r="E62" s="308"/>
      <c r="F62" s="308"/>
      <c r="G62" s="308"/>
      <c r="H62" s="308"/>
      <c r="I62" s="308"/>
      <c r="J62" s="308"/>
      <c r="K62" s="189"/>
    </row>
    <row r="63" spans="2:11" s="17" customFormat="1" ht="15" customHeight="1">
      <c r="B63" s="188"/>
      <c r="C63" s="193"/>
      <c r="D63" s="305" t="s">
        <v>682</v>
      </c>
      <c r="E63" s="305"/>
      <c r="F63" s="305"/>
      <c r="G63" s="305"/>
      <c r="H63" s="305"/>
      <c r="I63" s="305"/>
      <c r="J63" s="305"/>
      <c r="K63" s="189"/>
    </row>
    <row r="64" spans="2:11" s="17" customFormat="1" ht="12.75" customHeight="1">
      <c r="B64" s="188"/>
      <c r="C64" s="193"/>
      <c r="D64" s="193"/>
      <c r="E64" s="196"/>
      <c r="F64" s="193"/>
      <c r="G64" s="193"/>
      <c r="H64" s="193"/>
      <c r="I64" s="193"/>
      <c r="J64" s="193"/>
      <c r="K64" s="189"/>
    </row>
    <row r="65" spans="2:11" s="17" customFormat="1" ht="15" customHeight="1">
      <c r="B65" s="188"/>
      <c r="C65" s="193"/>
      <c r="D65" s="305" t="s">
        <v>683</v>
      </c>
      <c r="E65" s="305"/>
      <c r="F65" s="305"/>
      <c r="G65" s="305"/>
      <c r="H65" s="305"/>
      <c r="I65" s="305"/>
      <c r="J65" s="305"/>
      <c r="K65" s="189"/>
    </row>
    <row r="66" spans="2:11" s="17" customFormat="1" ht="15" customHeight="1">
      <c r="B66" s="188"/>
      <c r="C66" s="193"/>
      <c r="D66" s="308" t="s">
        <v>684</v>
      </c>
      <c r="E66" s="308"/>
      <c r="F66" s="308"/>
      <c r="G66" s="308"/>
      <c r="H66" s="308"/>
      <c r="I66" s="308"/>
      <c r="J66" s="308"/>
      <c r="K66" s="189"/>
    </row>
    <row r="67" spans="2:11" s="17" customFormat="1" ht="15" customHeight="1">
      <c r="B67" s="188"/>
      <c r="C67" s="193"/>
      <c r="D67" s="305" t="s">
        <v>685</v>
      </c>
      <c r="E67" s="305"/>
      <c r="F67" s="305"/>
      <c r="G67" s="305"/>
      <c r="H67" s="305"/>
      <c r="I67" s="305"/>
      <c r="J67" s="305"/>
      <c r="K67" s="189"/>
    </row>
    <row r="68" spans="2:11" s="17" customFormat="1" ht="15" customHeight="1">
      <c r="B68" s="188"/>
      <c r="C68" s="193"/>
      <c r="D68" s="305" t="s">
        <v>686</v>
      </c>
      <c r="E68" s="305"/>
      <c r="F68" s="305"/>
      <c r="G68" s="305"/>
      <c r="H68" s="305"/>
      <c r="I68" s="305"/>
      <c r="J68" s="305"/>
      <c r="K68" s="189"/>
    </row>
    <row r="69" spans="2:11" s="17" customFormat="1" ht="15" customHeight="1">
      <c r="B69" s="188"/>
      <c r="C69" s="193"/>
      <c r="D69" s="305" t="s">
        <v>687</v>
      </c>
      <c r="E69" s="305"/>
      <c r="F69" s="305"/>
      <c r="G69" s="305"/>
      <c r="H69" s="305"/>
      <c r="I69" s="305"/>
      <c r="J69" s="305"/>
      <c r="K69" s="189"/>
    </row>
    <row r="70" spans="2:11" s="17" customFormat="1" ht="15" customHeight="1">
      <c r="B70" s="188"/>
      <c r="C70" s="193"/>
      <c r="D70" s="305" t="s">
        <v>688</v>
      </c>
      <c r="E70" s="305"/>
      <c r="F70" s="305"/>
      <c r="G70" s="305"/>
      <c r="H70" s="305"/>
      <c r="I70" s="305"/>
      <c r="J70" s="305"/>
      <c r="K70" s="189"/>
    </row>
    <row r="71" spans="2:11" s="17" customFormat="1" ht="12.75" customHeight="1">
      <c r="B71" s="197"/>
      <c r="C71" s="198"/>
      <c r="D71" s="198"/>
      <c r="E71" s="198"/>
      <c r="F71" s="198"/>
      <c r="G71" s="198"/>
      <c r="H71" s="198"/>
      <c r="I71" s="198"/>
      <c r="J71" s="198"/>
      <c r="K71" s="199"/>
    </row>
    <row r="72" spans="2:11" s="17" customFormat="1" ht="18.75" customHeight="1">
      <c r="B72" s="200"/>
      <c r="C72" s="200"/>
      <c r="D72" s="200"/>
      <c r="E72" s="200"/>
      <c r="F72" s="200"/>
      <c r="G72" s="200"/>
      <c r="H72" s="200"/>
      <c r="I72" s="200"/>
      <c r="J72" s="200"/>
      <c r="K72" s="201"/>
    </row>
    <row r="73" spans="2:11" s="17" customFormat="1" ht="18.75" customHeight="1">
      <c r="B73" s="201"/>
      <c r="C73" s="201"/>
      <c r="D73" s="201"/>
      <c r="E73" s="201"/>
      <c r="F73" s="201"/>
      <c r="G73" s="201"/>
      <c r="H73" s="201"/>
      <c r="I73" s="201"/>
      <c r="J73" s="201"/>
      <c r="K73" s="201"/>
    </row>
    <row r="74" spans="2:11" s="17" customFormat="1" ht="7.5" customHeight="1">
      <c r="B74" s="202"/>
      <c r="C74" s="203"/>
      <c r="D74" s="203"/>
      <c r="E74" s="203"/>
      <c r="F74" s="203"/>
      <c r="G74" s="203"/>
      <c r="H74" s="203"/>
      <c r="I74" s="203"/>
      <c r="J74" s="203"/>
      <c r="K74" s="204"/>
    </row>
    <row r="75" spans="2:11" s="17" customFormat="1" ht="45" customHeight="1">
      <c r="B75" s="205"/>
      <c r="C75" s="309" t="s">
        <v>689</v>
      </c>
      <c r="D75" s="309"/>
      <c r="E75" s="309"/>
      <c r="F75" s="309"/>
      <c r="G75" s="309"/>
      <c r="H75" s="309"/>
      <c r="I75" s="309"/>
      <c r="J75" s="309"/>
      <c r="K75" s="206"/>
    </row>
    <row r="76" spans="2:11" s="17" customFormat="1" ht="17.25" customHeight="1">
      <c r="B76" s="205"/>
      <c r="C76" s="207" t="s">
        <v>690</v>
      </c>
      <c r="D76" s="207"/>
      <c r="E76" s="207"/>
      <c r="F76" s="207" t="s">
        <v>691</v>
      </c>
      <c r="G76" s="208"/>
      <c r="H76" s="207" t="s">
        <v>50</v>
      </c>
      <c r="I76" s="207" t="s">
        <v>53</v>
      </c>
      <c r="J76" s="207" t="s">
        <v>692</v>
      </c>
      <c r="K76" s="206"/>
    </row>
    <row r="77" spans="2:11" s="17" customFormat="1" ht="17.25" customHeight="1">
      <c r="B77" s="205"/>
      <c r="C77" s="209" t="s">
        <v>693</v>
      </c>
      <c r="D77" s="209"/>
      <c r="E77" s="209"/>
      <c r="F77" s="210" t="s">
        <v>694</v>
      </c>
      <c r="G77" s="211"/>
      <c r="H77" s="209"/>
      <c r="I77" s="209"/>
      <c r="J77" s="209" t="s">
        <v>695</v>
      </c>
      <c r="K77" s="206"/>
    </row>
    <row r="78" spans="2:11" s="17" customFormat="1" ht="5.25" customHeight="1">
      <c r="B78" s="205"/>
      <c r="C78" s="212"/>
      <c r="D78" s="212"/>
      <c r="E78" s="212"/>
      <c r="F78" s="212"/>
      <c r="G78" s="213"/>
      <c r="H78" s="212"/>
      <c r="I78" s="212"/>
      <c r="J78" s="212"/>
      <c r="K78" s="206"/>
    </row>
    <row r="79" spans="2:11" s="17" customFormat="1" ht="15" customHeight="1">
      <c r="B79" s="205"/>
      <c r="C79" s="194" t="s">
        <v>49</v>
      </c>
      <c r="D79" s="214"/>
      <c r="E79" s="214"/>
      <c r="F79" s="215" t="s">
        <v>696</v>
      </c>
      <c r="G79" s="216"/>
      <c r="H79" s="194" t="s">
        <v>697</v>
      </c>
      <c r="I79" s="194" t="s">
        <v>698</v>
      </c>
      <c r="J79" s="194">
        <v>20</v>
      </c>
      <c r="K79" s="206"/>
    </row>
    <row r="80" spans="2:11" s="17" customFormat="1" ht="15" customHeight="1">
      <c r="B80" s="205"/>
      <c r="C80" s="194" t="s">
        <v>699</v>
      </c>
      <c r="D80" s="194"/>
      <c r="E80" s="194"/>
      <c r="F80" s="215" t="s">
        <v>696</v>
      </c>
      <c r="G80" s="216"/>
      <c r="H80" s="194" t="s">
        <v>700</v>
      </c>
      <c r="I80" s="194" t="s">
        <v>698</v>
      </c>
      <c r="J80" s="194">
        <v>120</v>
      </c>
      <c r="K80" s="206"/>
    </row>
    <row r="81" spans="2:11" s="17" customFormat="1" ht="15" customHeight="1">
      <c r="B81" s="217"/>
      <c r="C81" s="194" t="s">
        <v>701</v>
      </c>
      <c r="D81" s="194"/>
      <c r="E81" s="194"/>
      <c r="F81" s="215" t="s">
        <v>702</v>
      </c>
      <c r="G81" s="216"/>
      <c r="H81" s="194" t="s">
        <v>703</v>
      </c>
      <c r="I81" s="194" t="s">
        <v>698</v>
      </c>
      <c r="J81" s="194">
        <v>50</v>
      </c>
      <c r="K81" s="206"/>
    </row>
    <row r="82" spans="2:11" s="17" customFormat="1" ht="15" customHeight="1">
      <c r="B82" s="217"/>
      <c r="C82" s="194" t="s">
        <v>704</v>
      </c>
      <c r="D82" s="194"/>
      <c r="E82" s="194"/>
      <c r="F82" s="215" t="s">
        <v>696</v>
      </c>
      <c r="G82" s="216"/>
      <c r="H82" s="194" t="s">
        <v>705</v>
      </c>
      <c r="I82" s="194" t="s">
        <v>706</v>
      </c>
      <c r="J82" s="194"/>
      <c r="K82" s="206"/>
    </row>
    <row r="83" spans="2:11" s="17" customFormat="1" ht="15" customHeight="1">
      <c r="B83" s="217"/>
      <c r="C83" s="218" t="s">
        <v>707</v>
      </c>
      <c r="D83" s="218"/>
      <c r="E83" s="218"/>
      <c r="F83" s="219" t="s">
        <v>702</v>
      </c>
      <c r="G83" s="218"/>
      <c r="H83" s="218" t="s">
        <v>708</v>
      </c>
      <c r="I83" s="218" t="s">
        <v>698</v>
      </c>
      <c r="J83" s="218">
        <v>15</v>
      </c>
      <c r="K83" s="206"/>
    </row>
    <row r="84" spans="2:11" s="17" customFormat="1" ht="15" customHeight="1">
      <c r="B84" s="217"/>
      <c r="C84" s="218" t="s">
        <v>709</v>
      </c>
      <c r="D84" s="218"/>
      <c r="E84" s="218"/>
      <c r="F84" s="219" t="s">
        <v>702</v>
      </c>
      <c r="G84" s="218"/>
      <c r="H84" s="218" t="s">
        <v>710</v>
      </c>
      <c r="I84" s="218" t="s">
        <v>698</v>
      </c>
      <c r="J84" s="218">
        <v>15</v>
      </c>
      <c r="K84" s="206"/>
    </row>
    <row r="85" spans="2:11" s="17" customFormat="1" ht="15" customHeight="1">
      <c r="B85" s="217"/>
      <c r="C85" s="218" t="s">
        <v>711</v>
      </c>
      <c r="D85" s="218"/>
      <c r="E85" s="218"/>
      <c r="F85" s="219" t="s">
        <v>702</v>
      </c>
      <c r="G85" s="218"/>
      <c r="H85" s="218" t="s">
        <v>712</v>
      </c>
      <c r="I85" s="218" t="s">
        <v>698</v>
      </c>
      <c r="J85" s="218">
        <v>20</v>
      </c>
      <c r="K85" s="206"/>
    </row>
    <row r="86" spans="2:11" s="17" customFormat="1" ht="15" customHeight="1">
      <c r="B86" s="217"/>
      <c r="C86" s="218" t="s">
        <v>713</v>
      </c>
      <c r="D86" s="218"/>
      <c r="E86" s="218"/>
      <c r="F86" s="219" t="s">
        <v>702</v>
      </c>
      <c r="G86" s="218"/>
      <c r="H86" s="218" t="s">
        <v>714</v>
      </c>
      <c r="I86" s="218" t="s">
        <v>698</v>
      </c>
      <c r="J86" s="218">
        <v>20</v>
      </c>
      <c r="K86" s="206"/>
    </row>
    <row r="87" spans="2:11" s="17" customFormat="1" ht="15" customHeight="1">
      <c r="B87" s="217"/>
      <c r="C87" s="194" t="s">
        <v>715</v>
      </c>
      <c r="D87" s="194"/>
      <c r="E87" s="194"/>
      <c r="F87" s="215" t="s">
        <v>702</v>
      </c>
      <c r="G87" s="216"/>
      <c r="H87" s="194" t="s">
        <v>716</v>
      </c>
      <c r="I87" s="194" t="s">
        <v>698</v>
      </c>
      <c r="J87" s="194">
        <v>50</v>
      </c>
      <c r="K87" s="206"/>
    </row>
    <row r="88" spans="2:11" s="17" customFormat="1" ht="15" customHeight="1">
      <c r="B88" s="217"/>
      <c r="C88" s="194" t="s">
        <v>717</v>
      </c>
      <c r="D88" s="194"/>
      <c r="E88" s="194"/>
      <c r="F88" s="215" t="s">
        <v>702</v>
      </c>
      <c r="G88" s="216"/>
      <c r="H88" s="194" t="s">
        <v>718</v>
      </c>
      <c r="I88" s="194" t="s">
        <v>698</v>
      </c>
      <c r="J88" s="194">
        <v>20</v>
      </c>
      <c r="K88" s="206"/>
    </row>
    <row r="89" spans="2:11" s="17" customFormat="1" ht="15" customHeight="1">
      <c r="B89" s="217"/>
      <c r="C89" s="194" t="s">
        <v>719</v>
      </c>
      <c r="D89" s="194"/>
      <c r="E89" s="194"/>
      <c r="F89" s="215" t="s">
        <v>702</v>
      </c>
      <c r="G89" s="216"/>
      <c r="H89" s="194" t="s">
        <v>720</v>
      </c>
      <c r="I89" s="194" t="s">
        <v>698</v>
      </c>
      <c r="J89" s="194">
        <v>20</v>
      </c>
      <c r="K89" s="206"/>
    </row>
    <row r="90" spans="2:11" s="17" customFormat="1" ht="15" customHeight="1">
      <c r="B90" s="217"/>
      <c r="C90" s="194" t="s">
        <v>721</v>
      </c>
      <c r="D90" s="194"/>
      <c r="E90" s="194"/>
      <c r="F90" s="215" t="s">
        <v>702</v>
      </c>
      <c r="G90" s="216"/>
      <c r="H90" s="194" t="s">
        <v>722</v>
      </c>
      <c r="I90" s="194" t="s">
        <v>698</v>
      </c>
      <c r="J90" s="194">
        <v>50</v>
      </c>
      <c r="K90" s="206"/>
    </row>
    <row r="91" spans="2:11" s="17" customFormat="1" ht="15" customHeight="1">
      <c r="B91" s="217"/>
      <c r="C91" s="194" t="s">
        <v>723</v>
      </c>
      <c r="D91" s="194"/>
      <c r="E91" s="194"/>
      <c r="F91" s="215" t="s">
        <v>702</v>
      </c>
      <c r="G91" s="216"/>
      <c r="H91" s="194" t="s">
        <v>723</v>
      </c>
      <c r="I91" s="194" t="s">
        <v>698</v>
      </c>
      <c r="J91" s="194">
        <v>50</v>
      </c>
      <c r="K91" s="206"/>
    </row>
    <row r="92" spans="2:11" s="17" customFormat="1" ht="15" customHeight="1">
      <c r="B92" s="217"/>
      <c r="C92" s="194" t="s">
        <v>724</v>
      </c>
      <c r="D92" s="194"/>
      <c r="E92" s="194"/>
      <c r="F92" s="215" t="s">
        <v>702</v>
      </c>
      <c r="G92" s="216"/>
      <c r="H92" s="194" t="s">
        <v>725</v>
      </c>
      <c r="I92" s="194" t="s">
        <v>698</v>
      </c>
      <c r="J92" s="194">
        <v>255</v>
      </c>
      <c r="K92" s="206"/>
    </row>
    <row r="93" spans="2:11" s="17" customFormat="1" ht="15" customHeight="1">
      <c r="B93" s="217"/>
      <c r="C93" s="194" t="s">
        <v>726</v>
      </c>
      <c r="D93" s="194"/>
      <c r="E93" s="194"/>
      <c r="F93" s="215" t="s">
        <v>696</v>
      </c>
      <c r="G93" s="216"/>
      <c r="H93" s="194" t="s">
        <v>727</v>
      </c>
      <c r="I93" s="194" t="s">
        <v>728</v>
      </c>
      <c r="J93" s="194"/>
      <c r="K93" s="206"/>
    </row>
    <row r="94" spans="2:11" s="17" customFormat="1" ht="15" customHeight="1">
      <c r="B94" s="217"/>
      <c r="C94" s="194" t="s">
        <v>729</v>
      </c>
      <c r="D94" s="194"/>
      <c r="E94" s="194"/>
      <c r="F94" s="215" t="s">
        <v>696</v>
      </c>
      <c r="G94" s="216"/>
      <c r="H94" s="194" t="s">
        <v>730</v>
      </c>
      <c r="I94" s="194" t="s">
        <v>731</v>
      </c>
      <c r="J94" s="194"/>
      <c r="K94" s="206"/>
    </row>
    <row r="95" spans="2:11" s="17" customFormat="1" ht="15" customHeight="1">
      <c r="B95" s="217"/>
      <c r="C95" s="194" t="s">
        <v>732</v>
      </c>
      <c r="D95" s="194"/>
      <c r="E95" s="194"/>
      <c r="F95" s="215" t="s">
        <v>696</v>
      </c>
      <c r="G95" s="216"/>
      <c r="H95" s="194" t="s">
        <v>732</v>
      </c>
      <c r="I95" s="194" t="s">
        <v>731</v>
      </c>
      <c r="J95" s="194"/>
      <c r="K95" s="206"/>
    </row>
    <row r="96" spans="2:11" s="17" customFormat="1" ht="15" customHeight="1">
      <c r="B96" s="217"/>
      <c r="C96" s="194" t="s">
        <v>34</v>
      </c>
      <c r="D96" s="194"/>
      <c r="E96" s="194"/>
      <c r="F96" s="215" t="s">
        <v>696</v>
      </c>
      <c r="G96" s="216"/>
      <c r="H96" s="194" t="s">
        <v>733</v>
      </c>
      <c r="I96" s="194" t="s">
        <v>731</v>
      </c>
      <c r="J96" s="194"/>
      <c r="K96" s="206"/>
    </row>
    <row r="97" spans="2:11" s="17" customFormat="1" ht="15" customHeight="1">
      <c r="B97" s="217"/>
      <c r="C97" s="194" t="s">
        <v>44</v>
      </c>
      <c r="D97" s="194"/>
      <c r="E97" s="194"/>
      <c r="F97" s="215" t="s">
        <v>696</v>
      </c>
      <c r="G97" s="216"/>
      <c r="H97" s="194" t="s">
        <v>734</v>
      </c>
      <c r="I97" s="194" t="s">
        <v>731</v>
      </c>
      <c r="J97" s="194"/>
      <c r="K97" s="206"/>
    </row>
    <row r="98" spans="2:11" s="17" customFormat="1" ht="15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2"/>
    </row>
    <row r="99" spans="2:11" s="17" customFormat="1" ht="18.7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3"/>
    </row>
    <row r="100" spans="2:11" s="17" customFormat="1" ht="18.75" customHeight="1"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</row>
    <row r="101" spans="2:11" s="17" customFormat="1" ht="7.5" customHeight="1">
      <c r="B101" s="202"/>
      <c r="C101" s="203"/>
      <c r="D101" s="203"/>
      <c r="E101" s="203"/>
      <c r="F101" s="203"/>
      <c r="G101" s="203"/>
      <c r="H101" s="203"/>
      <c r="I101" s="203"/>
      <c r="J101" s="203"/>
      <c r="K101" s="204"/>
    </row>
    <row r="102" spans="2:11" s="17" customFormat="1" ht="45" customHeight="1">
      <c r="B102" s="205"/>
      <c r="C102" s="309" t="s">
        <v>735</v>
      </c>
      <c r="D102" s="309"/>
      <c r="E102" s="309"/>
      <c r="F102" s="309"/>
      <c r="G102" s="309"/>
      <c r="H102" s="309"/>
      <c r="I102" s="309"/>
      <c r="J102" s="309"/>
      <c r="K102" s="206"/>
    </row>
    <row r="103" spans="2:11" s="17" customFormat="1" ht="17.25" customHeight="1">
      <c r="B103" s="205"/>
      <c r="C103" s="207" t="s">
        <v>690</v>
      </c>
      <c r="D103" s="207"/>
      <c r="E103" s="207"/>
      <c r="F103" s="207" t="s">
        <v>691</v>
      </c>
      <c r="G103" s="208"/>
      <c r="H103" s="207" t="s">
        <v>50</v>
      </c>
      <c r="I103" s="207" t="s">
        <v>53</v>
      </c>
      <c r="J103" s="207" t="s">
        <v>692</v>
      </c>
      <c r="K103" s="206"/>
    </row>
    <row r="104" spans="2:11" s="17" customFormat="1" ht="17.25" customHeight="1">
      <c r="B104" s="205"/>
      <c r="C104" s="209" t="s">
        <v>693</v>
      </c>
      <c r="D104" s="209"/>
      <c r="E104" s="209"/>
      <c r="F104" s="210" t="s">
        <v>694</v>
      </c>
      <c r="G104" s="211"/>
      <c r="H104" s="209"/>
      <c r="I104" s="209"/>
      <c r="J104" s="209" t="s">
        <v>695</v>
      </c>
      <c r="K104" s="206"/>
    </row>
    <row r="105" spans="2:11" s="17" customFormat="1" ht="5.25" customHeight="1">
      <c r="B105" s="205"/>
      <c r="C105" s="207"/>
      <c r="D105" s="207"/>
      <c r="E105" s="207"/>
      <c r="F105" s="207"/>
      <c r="G105" s="225"/>
      <c r="H105" s="207"/>
      <c r="I105" s="207"/>
      <c r="J105" s="207"/>
      <c r="K105" s="206"/>
    </row>
    <row r="106" spans="2:11" s="17" customFormat="1" ht="15" customHeight="1">
      <c r="B106" s="205"/>
      <c r="C106" s="194" t="s">
        <v>49</v>
      </c>
      <c r="D106" s="214"/>
      <c r="E106" s="214"/>
      <c r="F106" s="215" t="s">
        <v>696</v>
      </c>
      <c r="G106" s="194"/>
      <c r="H106" s="194" t="s">
        <v>736</v>
      </c>
      <c r="I106" s="194" t="s">
        <v>698</v>
      </c>
      <c r="J106" s="194">
        <v>20</v>
      </c>
      <c r="K106" s="206"/>
    </row>
    <row r="107" spans="2:11" s="17" customFormat="1" ht="15" customHeight="1">
      <c r="B107" s="205"/>
      <c r="C107" s="194" t="s">
        <v>699</v>
      </c>
      <c r="D107" s="194"/>
      <c r="E107" s="194"/>
      <c r="F107" s="215" t="s">
        <v>696</v>
      </c>
      <c r="G107" s="194"/>
      <c r="H107" s="194" t="s">
        <v>736</v>
      </c>
      <c r="I107" s="194" t="s">
        <v>698</v>
      </c>
      <c r="J107" s="194">
        <v>120</v>
      </c>
      <c r="K107" s="206"/>
    </row>
    <row r="108" spans="2:11" s="17" customFormat="1" ht="15" customHeight="1">
      <c r="B108" s="217"/>
      <c r="C108" s="194" t="s">
        <v>701</v>
      </c>
      <c r="D108" s="194"/>
      <c r="E108" s="194"/>
      <c r="F108" s="215" t="s">
        <v>702</v>
      </c>
      <c r="G108" s="194"/>
      <c r="H108" s="194" t="s">
        <v>736</v>
      </c>
      <c r="I108" s="194" t="s">
        <v>698</v>
      </c>
      <c r="J108" s="194">
        <v>50</v>
      </c>
      <c r="K108" s="206"/>
    </row>
    <row r="109" spans="2:11" s="17" customFormat="1" ht="15" customHeight="1">
      <c r="B109" s="217"/>
      <c r="C109" s="194" t="s">
        <v>704</v>
      </c>
      <c r="D109" s="194"/>
      <c r="E109" s="194"/>
      <c r="F109" s="215" t="s">
        <v>696</v>
      </c>
      <c r="G109" s="194"/>
      <c r="H109" s="194" t="s">
        <v>736</v>
      </c>
      <c r="I109" s="194" t="s">
        <v>706</v>
      </c>
      <c r="J109" s="194"/>
      <c r="K109" s="206"/>
    </row>
    <row r="110" spans="2:11" s="17" customFormat="1" ht="15" customHeight="1">
      <c r="B110" s="217"/>
      <c r="C110" s="194" t="s">
        <v>715</v>
      </c>
      <c r="D110" s="194"/>
      <c r="E110" s="194"/>
      <c r="F110" s="215" t="s">
        <v>702</v>
      </c>
      <c r="G110" s="194"/>
      <c r="H110" s="194" t="s">
        <v>736</v>
      </c>
      <c r="I110" s="194" t="s">
        <v>698</v>
      </c>
      <c r="J110" s="194">
        <v>50</v>
      </c>
      <c r="K110" s="206"/>
    </row>
    <row r="111" spans="2:11" s="17" customFormat="1" ht="15" customHeight="1">
      <c r="B111" s="217"/>
      <c r="C111" s="194" t="s">
        <v>723</v>
      </c>
      <c r="D111" s="194"/>
      <c r="E111" s="194"/>
      <c r="F111" s="215" t="s">
        <v>702</v>
      </c>
      <c r="G111" s="194"/>
      <c r="H111" s="194" t="s">
        <v>736</v>
      </c>
      <c r="I111" s="194" t="s">
        <v>698</v>
      </c>
      <c r="J111" s="194">
        <v>50</v>
      </c>
      <c r="K111" s="206"/>
    </row>
    <row r="112" spans="2:11" s="17" customFormat="1" ht="15" customHeight="1">
      <c r="B112" s="217"/>
      <c r="C112" s="194" t="s">
        <v>721</v>
      </c>
      <c r="D112" s="194"/>
      <c r="E112" s="194"/>
      <c r="F112" s="215" t="s">
        <v>702</v>
      </c>
      <c r="G112" s="194"/>
      <c r="H112" s="194" t="s">
        <v>736</v>
      </c>
      <c r="I112" s="194" t="s">
        <v>698</v>
      </c>
      <c r="J112" s="194">
        <v>50</v>
      </c>
      <c r="K112" s="206"/>
    </row>
    <row r="113" spans="2:11" s="17" customFormat="1" ht="15" customHeight="1">
      <c r="B113" s="217"/>
      <c r="C113" s="194" t="s">
        <v>49</v>
      </c>
      <c r="D113" s="194"/>
      <c r="E113" s="194"/>
      <c r="F113" s="215" t="s">
        <v>696</v>
      </c>
      <c r="G113" s="194"/>
      <c r="H113" s="194" t="s">
        <v>737</v>
      </c>
      <c r="I113" s="194" t="s">
        <v>698</v>
      </c>
      <c r="J113" s="194">
        <v>20</v>
      </c>
      <c r="K113" s="206"/>
    </row>
    <row r="114" spans="2:11" s="17" customFormat="1" ht="15" customHeight="1">
      <c r="B114" s="217"/>
      <c r="C114" s="194" t="s">
        <v>738</v>
      </c>
      <c r="D114" s="194"/>
      <c r="E114" s="194"/>
      <c r="F114" s="215" t="s">
        <v>696</v>
      </c>
      <c r="G114" s="194"/>
      <c r="H114" s="194" t="s">
        <v>739</v>
      </c>
      <c r="I114" s="194" t="s">
        <v>698</v>
      </c>
      <c r="J114" s="194">
        <v>120</v>
      </c>
      <c r="K114" s="206"/>
    </row>
    <row r="115" spans="2:11" s="17" customFormat="1" ht="15" customHeight="1">
      <c r="B115" s="217"/>
      <c r="C115" s="194" t="s">
        <v>34</v>
      </c>
      <c r="D115" s="194"/>
      <c r="E115" s="194"/>
      <c r="F115" s="215" t="s">
        <v>696</v>
      </c>
      <c r="G115" s="194"/>
      <c r="H115" s="194" t="s">
        <v>740</v>
      </c>
      <c r="I115" s="194" t="s">
        <v>731</v>
      </c>
      <c r="J115" s="194"/>
      <c r="K115" s="206"/>
    </row>
    <row r="116" spans="2:11" s="17" customFormat="1" ht="15" customHeight="1">
      <c r="B116" s="217"/>
      <c r="C116" s="194" t="s">
        <v>44</v>
      </c>
      <c r="D116" s="194"/>
      <c r="E116" s="194"/>
      <c r="F116" s="215" t="s">
        <v>696</v>
      </c>
      <c r="G116" s="194"/>
      <c r="H116" s="194" t="s">
        <v>741</v>
      </c>
      <c r="I116" s="194" t="s">
        <v>731</v>
      </c>
      <c r="J116" s="194"/>
      <c r="K116" s="206"/>
    </row>
    <row r="117" spans="2:11" s="17" customFormat="1" ht="15" customHeight="1">
      <c r="B117" s="217"/>
      <c r="C117" s="194" t="s">
        <v>53</v>
      </c>
      <c r="D117" s="194"/>
      <c r="E117" s="194"/>
      <c r="F117" s="215" t="s">
        <v>696</v>
      </c>
      <c r="G117" s="194"/>
      <c r="H117" s="194" t="s">
        <v>742</v>
      </c>
      <c r="I117" s="194" t="s">
        <v>743</v>
      </c>
      <c r="J117" s="194"/>
      <c r="K117" s="206"/>
    </row>
    <row r="118" spans="2:11" s="17" customFormat="1" ht="15" customHeight="1">
      <c r="B118" s="220"/>
      <c r="C118" s="226"/>
      <c r="D118" s="226"/>
      <c r="E118" s="226"/>
      <c r="F118" s="226"/>
      <c r="G118" s="226"/>
      <c r="H118" s="226"/>
      <c r="I118" s="226"/>
      <c r="J118" s="226"/>
      <c r="K118" s="222"/>
    </row>
    <row r="119" spans="2:11" s="17" customFormat="1" ht="18.75" customHeight="1">
      <c r="B119" s="227"/>
      <c r="C119" s="228"/>
      <c r="D119" s="228"/>
      <c r="E119" s="228"/>
      <c r="F119" s="229"/>
      <c r="G119" s="228"/>
      <c r="H119" s="228"/>
      <c r="I119" s="228"/>
      <c r="J119" s="228"/>
      <c r="K119" s="227"/>
    </row>
    <row r="120" spans="2:11" s="17" customFormat="1" ht="18.75" customHeight="1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2:11" s="17" customFormat="1" ht="7.5" customHeight="1">
      <c r="B121" s="230"/>
      <c r="C121" s="231"/>
      <c r="D121" s="231"/>
      <c r="E121" s="231"/>
      <c r="F121" s="231"/>
      <c r="G121" s="231"/>
      <c r="H121" s="231"/>
      <c r="I121" s="231"/>
      <c r="J121" s="231"/>
      <c r="K121" s="232"/>
    </row>
    <row r="122" spans="2:11" s="17" customFormat="1" ht="45" customHeight="1">
      <c r="B122" s="233"/>
      <c r="C122" s="307" t="s">
        <v>744</v>
      </c>
      <c r="D122" s="307"/>
      <c r="E122" s="307"/>
      <c r="F122" s="307"/>
      <c r="G122" s="307"/>
      <c r="H122" s="307"/>
      <c r="I122" s="307"/>
      <c r="J122" s="307"/>
      <c r="K122" s="234"/>
    </row>
    <row r="123" spans="2:11" s="17" customFormat="1" ht="17.25" customHeight="1">
      <c r="B123" s="235"/>
      <c r="C123" s="207" t="s">
        <v>690</v>
      </c>
      <c r="D123" s="207"/>
      <c r="E123" s="207"/>
      <c r="F123" s="207" t="s">
        <v>691</v>
      </c>
      <c r="G123" s="208"/>
      <c r="H123" s="207" t="s">
        <v>50</v>
      </c>
      <c r="I123" s="207" t="s">
        <v>53</v>
      </c>
      <c r="J123" s="207" t="s">
        <v>692</v>
      </c>
      <c r="K123" s="236"/>
    </row>
    <row r="124" spans="2:11" s="17" customFormat="1" ht="17.25" customHeight="1">
      <c r="B124" s="235"/>
      <c r="C124" s="209" t="s">
        <v>693</v>
      </c>
      <c r="D124" s="209"/>
      <c r="E124" s="209"/>
      <c r="F124" s="210" t="s">
        <v>694</v>
      </c>
      <c r="G124" s="211"/>
      <c r="H124" s="209"/>
      <c r="I124" s="209"/>
      <c r="J124" s="209" t="s">
        <v>695</v>
      </c>
      <c r="K124" s="236"/>
    </row>
    <row r="125" spans="2:11" s="17" customFormat="1" ht="5.25" customHeight="1">
      <c r="B125" s="237"/>
      <c r="C125" s="212"/>
      <c r="D125" s="212"/>
      <c r="E125" s="212"/>
      <c r="F125" s="212"/>
      <c r="G125" s="238"/>
      <c r="H125" s="212"/>
      <c r="I125" s="212"/>
      <c r="J125" s="212"/>
      <c r="K125" s="239"/>
    </row>
    <row r="126" spans="2:11" s="17" customFormat="1" ht="15" customHeight="1">
      <c r="B126" s="237"/>
      <c r="C126" s="194" t="s">
        <v>699</v>
      </c>
      <c r="D126" s="214"/>
      <c r="E126" s="214"/>
      <c r="F126" s="215" t="s">
        <v>696</v>
      </c>
      <c r="G126" s="194"/>
      <c r="H126" s="194" t="s">
        <v>736</v>
      </c>
      <c r="I126" s="194" t="s">
        <v>698</v>
      </c>
      <c r="J126" s="194">
        <v>120</v>
      </c>
      <c r="K126" s="240"/>
    </row>
    <row r="127" spans="2:11" s="17" customFormat="1" ht="15" customHeight="1">
      <c r="B127" s="237"/>
      <c r="C127" s="194" t="s">
        <v>745</v>
      </c>
      <c r="D127" s="194"/>
      <c r="E127" s="194"/>
      <c r="F127" s="215" t="s">
        <v>696</v>
      </c>
      <c r="G127" s="194"/>
      <c r="H127" s="194" t="s">
        <v>746</v>
      </c>
      <c r="I127" s="194" t="s">
        <v>698</v>
      </c>
      <c r="J127" s="194" t="s">
        <v>747</v>
      </c>
      <c r="K127" s="240"/>
    </row>
    <row r="128" spans="2:11" s="17" customFormat="1" ht="15" customHeight="1">
      <c r="B128" s="237"/>
      <c r="C128" s="194" t="s">
        <v>644</v>
      </c>
      <c r="D128" s="194"/>
      <c r="E128" s="194"/>
      <c r="F128" s="215" t="s">
        <v>696</v>
      </c>
      <c r="G128" s="194"/>
      <c r="H128" s="194" t="s">
        <v>748</v>
      </c>
      <c r="I128" s="194" t="s">
        <v>698</v>
      </c>
      <c r="J128" s="194" t="s">
        <v>747</v>
      </c>
      <c r="K128" s="240"/>
    </row>
    <row r="129" spans="2:11" s="17" customFormat="1" ht="15" customHeight="1">
      <c r="B129" s="237"/>
      <c r="C129" s="194" t="s">
        <v>707</v>
      </c>
      <c r="D129" s="194"/>
      <c r="E129" s="194"/>
      <c r="F129" s="215" t="s">
        <v>702</v>
      </c>
      <c r="G129" s="194"/>
      <c r="H129" s="194" t="s">
        <v>708</v>
      </c>
      <c r="I129" s="194" t="s">
        <v>698</v>
      </c>
      <c r="J129" s="194">
        <v>15</v>
      </c>
      <c r="K129" s="240"/>
    </row>
    <row r="130" spans="2:11" s="17" customFormat="1" ht="15" customHeight="1">
      <c r="B130" s="237"/>
      <c r="C130" s="218" t="s">
        <v>709</v>
      </c>
      <c r="D130" s="218"/>
      <c r="E130" s="218"/>
      <c r="F130" s="219" t="s">
        <v>702</v>
      </c>
      <c r="G130" s="218"/>
      <c r="H130" s="218" t="s">
        <v>710</v>
      </c>
      <c r="I130" s="218" t="s">
        <v>698</v>
      </c>
      <c r="J130" s="218">
        <v>15</v>
      </c>
      <c r="K130" s="240"/>
    </row>
    <row r="131" spans="2:11" s="17" customFormat="1" ht="15" customHeight="1">
      <c r="B131" s="237"/>
      <c r="C131" s="218" t="s">
        <v>711</v>
      </c>
      <c r="D131" s="218"/>
      <c r="E131" s="218"/>
      <c r="F131" s="219" t="s">
        <v>702</v>
      </c>
      <c r="G131" s="218"/>
      <c r="H131" s="218" t="s">
        <v>712</v>
      </c>
      <c r="I131" s="218" t="s">
        <v>698</v>
      </c>
      <c r="J131" s="218">
        <v>20</v>
      </c>
      <c r="K131" s="240"/>
    </row>
    <row r="132" spans="2:11" s="17" customFormat="1" ht="15" customHeight="1">
      <c r="B132" s="237"/>
      <c r="C132" s="218" t="s">
        <v>713</v>
      </c>
      <c r="D132" s="218"/>
      <c r="E132" s="218"/>
      <c r="F132" s="219" t="s">
        <v>702</v>
      </c>
      <c r="G132" s="218"/>
      <c r="H132" s="218" t="s">
        <v>714</v>
      </c>
      <c r="I132" s="218" t="s">
        <v>698</v>
      </c>
      <c r="J132" s="218">
        <v>20</v>
      </c>
      <c r="K132" s="240"/>
    </row>
    <row r="133" spans="2:11" s="17" customFormat="1" ht="15" customHeight="1">
      <c r="B133" s="237"/>
      <c r="C133" s="194" t="s">
        <v>701</v>
      </c>
      <c r="D133" s="194"/>
      <c r="E133" s="194"/>
      <c r="F133" s="215" t="s">
        <v>702</v>
      </c>
      <c r="G133" s="194"/>
      <c r="H133" s="194" t="s">
        <v>736</v>
      </c>
      <c r="I133" s="194" t="s">
        <v>698</v>
      </c>
      <c r="J133" s="194">
        <v>50</v>
      </c>
      <c r="K133" s="240"/>
    </row>
    <row r="134" spans="2:11" s="17" customFormat="1" ht="15" customHeight="1">
      <c r="B134" s="237"/>
      <c r="C134" s="194" t="s">
        <v>715</v>
      </c>
      <c r="D134" s="194"/>
      <c r="E134" s="194"/>
      <c r="F134" s="215" t="s">
        <v>702</v>
      </c>
      <c r="G134" s="194"/>
      <c r="H134" s="194" t="s">
        <v>736</v>
      </c>
      <c r="I134" s="194" t="s">
        <v>698</v>
      </c>
      <c r="J134" s="194">
        <v>50</v>
      </c>
      <c r="K134" s="240"/>
    </row>
    <row r="135" spans="2:11" s="17" customFormat="1" ht="15" customHeight="1">
      <c r="B135" s="237"/>
      <c r="C135" s="194" t="s">
        <v>721</v>
      </c>
      <c r="D135" s="194"/>
      <c r="E135" s="194"/>
      <c r="F135" s="215" t="s">
        <v>702</v>
      </c>
      <c r="G135" s="194"/>
      <c r="H135" s="194" t="s">
        <v>736</v>
      </c>
      <c r="I135" s="194" t="s">
        <v>698</v>
      </c>
      <c r="J135" s="194">
        <v>50</v>
      </c>
      <c r="K135" s="240"/>
    </row>
    <row r="136" spans="2:11" s="17" customFormat="1" ht="15" customHeight="1">
      <c r="B136" s="237"/>
      <c r="C136" s="194" t="s">
        <v>723</v>
      </c>
      <c r="D136" s="194"/>
      <c r="E136" s="194"/>
      <c r="F136" s="215" t="s">
        <v>702</v>
      </c>
      <c r="G136" s="194"/>
      <c r="H136" s="194" t="s">
        <v>736</v>
      </c>
      <c r="I136" s="194" t="s">
        <v>698</v>
      </c>
      <c r="J136" s="194">
        <v>50</v>
      </c>
      <c r="K136" s="240"/>
    </row>
    <row r="137" spans="2:11" s="17" customFormat="1" ht="15" customHeight="1">
      <c r="B137" s="237"/>
      <c r="C137" s="194" t="s">
        <v>724</v>
      </c>
      <c r="D137" s="194"/>
      <c r="E137" s="194"/>
      <c r="F137" s="215" t="s">
        <v>702</v>
      </c>
      <c r="G137" s="194"/>
      <c r="H137" s="194" t="s">
        <v>749</v>
      </c>
      <c r="I137" s="194" t="s">
        <v>698</v>
      </c>
      <c r="J137" s="194">
        <v>255</v>
      </c>
      <c r="K137" s="240"/>
    </row>
    <row r="138" spans="2:11" s="17" customFormat="1" ht="15" customHeight="1">
      <c r="B138" s="237"/>
      <c r="C138" s="194" t="s">
        <v>726</v>
      </c>
      <c r="D138" s="194"/>
      <c r="E138" s="194"/>
      <c r="F138" s="215" t="s">
        <v>696</v>
      </c>
      <c r="G138" s="194"/>
      <c r="H138" s="194" t="s">
        <v>750</v>
      </c>
      <c r="I138" s="194" t="s">
        <v>728</v>
      </c>
      <c r="J138" s="194"/>
      <c r="K138" s="240"/>
    </row>
    <row r="139" spans="2:11" s="17" customFormat="1" ht="15" customHeight="1">
      <c r="B139" s="237"/>
      <c r="C139" s="194" t="s">
        <v>729</v>
      </c>
      <c r="D139" s="194"/>
      <c r="E139" s="194"/>
      <c r="F139" s="215" t="s">
        <v>696</v>
      </c>
      <c r="G139" s="194"/>
      <c r="H139" s="194" t="s">
        <v>751</v>
      </c>
      <c r="I139" s="194" t="s">
        <v>731</v>
      </c>
      <c r="J139" s="194"/>
      <c r="K139" s="240"/>
    </row>
    <row r="140" spans="2:11" s="17" customFormat="1" ht="15" customHeight="1">
      <c r="B140" s="237"/>
      <c r="C140" s="194" t="s">
        <v>732</v>
      </c>
      <c r="D140" s="194"/>
      <c r="E140" s="194"/>
      <c r="F140" s="215" t="s">
        <v>696</v>
      </c>
      <c r="G140" s="194"/>
      <c r="H140" s="194" t="s">
        <v>732</v>
      </c>
      <c r="I140" s="194" t="s">
        <v>731</v>
      </c>
      <c r="J140" s="194"/>
      <c r="K140" s="240"/>
    </row>
    <row r="141" spans="2:11" s="17" customFormat="1" ht="15" customHeight="1">
      <c r="B141" s="237"/>
      <c r="C141" s="194" t="s">
        <v>34</v>
      </c>
      <c r="D141" s="194"/>
      <c r="E141" s="194"/>
      <c r="F141" s="215" t="s">
        <v>696</v>
      </c>
      <c r="G141" s="194"/>
      <c r="H141" s="194" t="s">
        <v>752</v>
      </c>
      <c r="I141" s="194" t="s">
        <v>731</v>
      </c>
      <c r="J141" s="194"/>
      <c r="K141" s="240"/>
    </row>
    <row r="142" spans="2:11" s="17" customFormat="1" ht="15" customHeight="1">
      <c r="B142" s="237"/>
      <c r="C142" s="194" t="s">
        <v>753</v>
      </c>
      <c r="D142" s="194"/>
      <c r="E142" s="194"/>
      <c r="F142" s="215" t="s">
        <v>696</v>
      </c>
      <c r="G142" s="194"/>
      <c r="H142" s="194" t="s">
        <v>754</v>
      </c>
      <c r="I142" s="194" t="s">
        <v>731</v>
      </c>
      <c r="J142" s="194"/>
      <c r="K142" s="240"/>
    </row>
    <row r="143" spans="2:11" s="17" customFormat="1" ht="15" customHeight="1">
      <c r="B143" s="241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2:11" s="17" customFormat="1" ht="18.75" customHeight="1">
      <c r="B144" s="228"/>
      <c r="C144" s="228"/>
      <c r="D144" s="228"/>
      <c r="E144" s="228"/>
      <c r="F144" s="229"/>
      <c r="G144" s="228"/>
      <c r="H144" s="228"/>
      <c r="I144" s="228"/>
      <c r="J144" s="228"/>
      <c r="K144" s="228"/>
    </row>
    <row r="145" spans="2:11" s="17" customFormat="1" ht="18.75" customHeight="1"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</row>
    <row r="146" spans="2:11" s="17" customFormat="1" ht="7.5" customHeight="1">
      <c r="B146" s="202"/>
      <c r="C146" s="203"/>
      <c r="D146" s="203"/>
      <c r="E146" s="203"/>
      <c r="F146" s="203"/>
      <c r="G146" s="203"/>
      <c r="H146" s="203"/>
      <c r="I146" s="203"/>
      <c r="J146" s="203"/>
      <c r="K146" s="204"/>
    </row>
    <row r="147" spans="2:11" s="17" customFormat="1" ht="45" customHeight="1">
      <c r="B147" s="205"/>
      <c r="C147" s="309" t="s">
        <v>755</v>
      </c>
      <c r="D147" s="309"/>
      <c r="E147" s="309"/>
      <c r="F147" s="309"/>
      <c r="G147" s="309"/>
      <c r="H147" s="309"/>
      <c r="I147" s="309"/>
      <c r="J147" s="309"/>
      <c r="K147" s="206"/>
    </row>
    <row r="148" spans="2:11" s="17" customFormat="1" ht="17.25" customHeight="1">
      <c r="B148" s="205"/>
      <c r="C148" s="207" t="s">
        <v>690</v>
      </c>
      <c r="D148" s="207"/>
      <c r="E148" s="207"/>
      <c r="F148" s="207" t="s">
        <v>691</v>
      </c>
      <c r="G148" s="208"/>
      <c r="H148" s="207" t="s">
        <v>50</v>
      </c>
      <c r="I148" s="207" t="s">
        <v>53</v>
      </c>
      <c r="J148" s="207" t="s">
        <v>692</v>
      </c>
      <c r="K148" s="206"/>
    </row>
    <row r="149" spans="2:11" s="17" customFormat="1" ht="17.25" customHeight="1">
      <c r="B149" s="205"/>
      <c r="C149" s="209" t="s">
        <v>693</v>
      </c>
      <c r="D149" s="209"/>
      <c r="E149" s="209"/>
      <c r="F149" s="210" t="s">
        <v>694</v>
      </c>
      <c r="G149" s="211"/>
      <c r="H149" s="209"/>
      <c r="I149" s="209"/>
      <c r="J149" s="209" t="s">
        <v>695</v>
      </c>
      <c r="K149" s="206"/>
    </row>
    <row r="150" spans="2:11" s="17" customFormat="1" ht="5.25" customHeight="1">
      <c r="B150" s="217"/>
      <c r="C150" s="212"/>
      <c r="D150" s="212"/>
      <c r="E150" s="212"/>
      <c r="F150" s="212"/>
      <c r="G150" s="213"/>
      <c r="H150" s="212"/>
      <c r="I150" s="212"/>
      <c r="J150" s="212"/>
      <c r="K150" s="240"/>
    </row>
    <row r="151" spans="2:11" s="17" customFormat="1" ht="15" customHeight="1">
      <c r="B151" s="217"/>
      <c r="C151" s="244" t="s">
        <v>699</v>
      </c>
      <c r="D151" s="194"/>
      <c r="E151" s="194"/>
      <c r="F151" s="245" t="s">
        <v>696</v>
      </c>
      <c r="G151" s="194"/>
      <c r="H151" s="244" t="s">
        <v>736</v>
      </c>
      <c r="I151" s="244" t="s">
        <v>698</v>
      </c>
      <c r="J151" s="244">
        <v>120</v>
      </c>
      <c r="K151" s="240"/>
    </row>
    <row r="152" spans="2:11" s="17" customFormat="1" ht="15" customHeight="1">
      <c r="B152" s="217"/>
      <c r="C152" s="244" t="s">
        <v>745</v>
      </c>
      <c r="D152" s="194"/>
      <c r="E152" s="194"/>
      <c r="F152" s="245" t="s">
        <v>696</v>
      </c>
      <c r="G152" s="194"/>
      <c r="H152" s="244" t="s">
        <v>756</v>
      </c>
      <c r="I152" s="244" t="s">
        <v>698</v>
      </c>
      <c r="J152" s="244" t="s">
        <v>747</v>
      </c>
      <c r="K152" s="240"/>
    </row>
    <row r="153" spans="2:11" s="17" customFormat="1" ht="15" customHeight="1">
      <c r="B153" s="217"/>
      <c r="C153" s="244" t="s">
        <v>644</v>
      </c>
      <c r="D153" s="194"/>
      <c r="E153" s="194"/>
      <c r="F153" s="245" t="s">
        <v>696</v>
      </c>
      <c r="G153" s="194"/>
      <c r="H153" s="244" t="s">
        <v>757</v>
      </c>
      <c r="I153" s="244" t="s">
        <v>698</v>
      </c>
      <c r="J153" s="244" t="s">
        <v>747</v>
      </c>
      <c r="K153" s="240"/>
    </row>
    <row r="154" spans="2:11" s="17" customFormat="1" ht="15" customHeight="1">
      <c r="B154" s="217"/>
      <c r="C154" s="244" t="s">
        <v>701</v>
      </c>
      <c r="D154" s="194"/>
      <c r="E154" s="194"/>
      <c r="F154" s="245" t="s">
        <v>702</v>
      </c>
      <c r="G154" s="194"/>
      <c r="H154" s="244" t="s">
        <v>736</v>
      </c>
      <c r="I154" s="244" t="s">
        <v>698</v>
      </c>
      <c r="J154" s="244">
        <v>50</v>
      </c>
      <c r="K154" s="240"/>
    </row>
    <row r="155" spans="2:11" s="17" customFormat="1" ht="15" customHeight="1">
      <c r="B155" s="217"/>
      <c r="C155" s="244" t="s">
        <v>704</v>
      </c>
      <c r="D155" s="194"/>
      <c r="E155" s="194"/>
      <c r="F155" s="245" t="s">
        <v>696</v>
      </c>
      <c r="G155" s="194"/>
      <c r="H155" s="244" t="s">
        <v>736</v>
      </c>
      <c r="I155" s="244" t="s">
        <v>706</v>
      </c>
      <c r="J155" s="244"/>
      <c r="K155" s="240"/>
    </row>
    <row r="156" spans="2:11" s="17" customFormat="1" ht="15" customHeight="1">
      <c r="B156" s="217"/>
      <c r="C156" s="244" t="s">
        <v>715</v>
      </c>
      <c r="D156" s="194"/>
      <c r="E156" s="194"/>
      <c r="F156" s="245" t="s">
        <v>702</v>
      </c>
      <c r="G156" s="194"/>
      <c r="H156" s="244" t="s">
        <v>736</v>
      </c>
      <c r="I156" s="244" t="s">
        <v>698</v>
      </c>
      <c r="J156" s="244">
        <v>50</v>
      </c>
      <c r="K156" s="240"/>
    </row>
    <row r="157" spans="2:11" s="17" customFormat="1" ht="15" customHeight="1">
      <c r="B157" s="217"/>
      <c r="C157" s="244" t="s">
        <v>723</v>
      </c>
      <c r="D157" s="194"/>
      <c r="E157" s="194"/>
      <c r="F157" s="245" t="s">
        <v>702</v>
      </c>
      <c r="G157" s="194"/>
      <c r="H157" s="244" t="s">
        <v>736</v>
      </c>
      <c r="I157" s="244" t="s">
        <v>698</v>
      </c>
      <c r="J157" s="244">
        <v>50</v>
      </c>
      <c r="K157" s="240"/>
    </row>
    <row r="158" spans="2:11" s="17" customFormat="1" ht="15" customHeight="1">
      <c r="B158" s="217"/>
      <c r="C158" s="244" t="s">
        <v>721</v>
      </c>
      <c r="D158" s="194"/>
      <c r="E158" s="194"/>
      <c r="F158" s="245" t="s">
        <v>702</v>
      </c>
      <c r="G158" s="194"/>
      <c r="H158" s="244" t="s">
        <v>736</v>
      </c>
      <c r="I158" s="244" t="s">
        <v>698</v>
      </c>
      <c r="J158" s="244">
        <v>50</v>
      </c>
      <c r="K158" s="240"/>
    </row>
    <row r="159" spans="2:11" s="17" customFormat="1" ht="15" customHeight="1">
      <c r="B159" s="217"/>
      <c r="C159" s="244" t="s">
        <v>78</v>
      </c>
      <c r="D159" s="194"/>
      <c r="E159" s="194"/>
      <c r="F159" s="245" t="s">
        <v>696</v>
      </c>
      <c r="G159" s="194"/>
      <c r="H159" s="244" t="s">
        <v>758</v>
      </c>
      <c r="I159" s="244" t="s">
        <v>698</v>
      </c>
      <c r="J159" s="244" t="s">
        <v>759</v>
      </c>
      <c r="K159" s="240"/>
    </row>
    <row r="160" spans="2:11" s="17" customFormat="1" ht="15" customHeight="1">
      <c r="B160" s="217"/>
      <c r="C160" s="244" t="s">
        <v>760</v>
      </c>
      <c r="D160" s="194"/>
      <c r="E160" s="194"/>
      <c r="F160" s="245" t="s">
        <v>696</v>
      </c>
      <c r="G160" s="194"/>
      <c r="H160" s="244" t="s">
        <v>761</v>
      </c>
      <c r="I160" s="244" t="s">
        <v>731</v>
      </c>
      <c r="J160" s="244"/>
      <c r="K160" s="240"/>
    </row>
    <row r="161" spans="2:11" s="17" customFormat="1" ht="15" customHeight="1">
      <c r="B161" s="246"/>
      <c r="C161" s="226"/>
      <c r="D161" s="226"/>
      <c r="E161" s="226"/>
      <c r="F161" s="226"/>
      <c r="G161" s="226"/>
      <c r="H161" s="226"/>
      <c r="I161" s="226"/>
      <c r="J161" s="226"/>
      <c r="K161" s="247"/>
    </row>
    <row r="162" spans="2:11" s="17" customFormat="1" ht="18.75" customHeight="1">
      <c r="B162" s="228"/>
      <c r="C162" s="238"/>
      <c r="D162" s="238"/>
      <c r="E162" s="238"/>
      <c r="F162" s="248"/>
      <c r="G162" s="238"/>
      <c r="H162" s="238"/>
      <c r="I162" s="238"/>
      <c r="J162" s="238"/>
      <c r="K162" s="228"/>
    </row>
    <row r="163" spans="2:11" s="17" customFormat="1" ht="18.75" customHeight="1"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</row>
    <row r="164" spans="2:11" s="17" customFormat="1" ht="7.5" customHeight="1">
      <c r="B164" s="182"/>
      <c r="C164" s="183"/>
      <c r="D164" s="183"/>
      <c r="E164" s="183"/>
      <c r="F164" s="183"/>
      <c r="G164" s="183"/>
      <c r="H164" s="183"/>
      <c r="I164" s="183"/>
      <c r="J164" s="183"/>
      <c r="K164" s="184"/>
    </row>
    <row r="165" spans="2:11" s="17" customFormat="1" ht="45" customHeight="1">
      <c r="B165" s="185"/>
      <c r="C165" s="307" t="s">
        <v>762</v>
      </c>
      <c r="D165" s="307"/>
      <c r="E165" s="307"/>
      <c r="F165" s="307"/>
      <c r="G165" s="307"/>
      <c r="H165" s="307"/>
      <c r="I165" s="307"/>
      <c r="J165" s="307"/>
      <c r="K165" s="186"/>
    </row>
    <row r="166" spans="2:11" s="17" customFormat="1" ht="17.25" customHeight="1">
      <c r="B166" s="185"/>
      <c r="C166" s="207" t="s">
        <v>690</v>
      </c>
      <c r="D166" s="207"/>
      <c r="E166" s="207"/>
      <c r="F166" s="207" t="s">
        <v>691</v>
      </c>
      <c r="G166" s="249"/>
      <c r="H166" s="250" t="s">
        <v>50</v>
      </c>
      <c r="I166" s="250" t="s">
        <v>53</v>
      </c>
      <c r="J166" s="207" t="s">
        <v>692</v>
      </c>
      <c r="K166" s="186"/>
    </row>
    <row r="167" spans="2:11" s="17" customFormat="1" ht="17.25" customHeight="1">
      <c r="B167" s="188"/>
      <c r="C167" s="209" t="s">
        <v>693</v>
      </c>
      <c r="D167" s="209"/>
      <c r="E167" s="209"/>
      <c r="F167" s="210" t="s">
        <v>694</v>
      </c>
      <c r="G167" s="251"/>
      <c r="H167" s="252"/>
      <c r="I167" s="252"/>
      <c r="J167" s="209" t="s">
        <v>695</v>
      </c>
      <c r="K167" s="189"/>
    </row>
    <row r="168" spans="2:11" s="17" customFormat="1" ht="5.25" customHeight="1">
      <c r="B168" s="217"/>
      <c r="C168" s="212"/>
      <c r="D168" s="212"/>
      <c r="E168" s="212"/>
      <c r="F168" s="212"/>
      <c r="G168" s="213"/>
      <c r="H168" s="212"/>
      <c r="I168" s="212"/>
      <c r="J168" s="212"/>
      <c r="K168" s="240"/>
    </row>
    <row r="169" spans="2:11" s="17" customFormat="1" ht="15" customHeight="1">
      <c r="B169" s="217"/>
      <c r="C169" s="194" t="s">
        <v>699</v>
      </c>
      <c r="D169" s="194"/>
      <c r="E169" s="194"/>
      <c r="F169" s="215" t="s">
        <v>696</v>
      </c>
      <c r="G169" s="194"/>
      <c r="H169" s="194" t="s">
        <v>736</v>
      </c>
      <c r="I169" s="194" t="s">
        <v>698</v>
      </c>
      <c r="J169" s="194">
        <v>120</v>
      </c>
      <c r="K169" s="240"/>
    </row>
    <row r="170" spans="2:11" s="17" customFormat="1" ht="15" customHeight="1">
      <c r="B170" s="217"/>
      <c r="C170" s="194" t="s">
        <v>745</v>
      </c>
      <c r="D170" s="194"/>
      <c r="E170" s="194"/>
      <c r="F170" s="215" t="s">
        <v>696</v>
      </c>
      <c r="G170" s="194"/>
      <c r="H170" s="194" t="s">
        <v>746</v>
      </c>
      <c r="I170" s="194" t="s">
        <v>698</v>
      </c>
      <c r="J170" s="194" t="s">
        <v>747</v>
      </c>
      <c r="K170" s="240"/>
    </row>
    <row r="171" spans="2:11" s="17" customFormat="1" ht="15" customHeight="1">
      <c r="B171" s="217"/>
      <c r="C171" s="194" t="s">
        <v>644</v>
      </c>
      <c r="D171" s="194"/>
      <c r="E171" s="194"/>
      <c r="F171" s="215" t="s">
        <v>696</v>
      </c>
      <c r="G171" s="194"/>
      <c r="H171" s="194" t="s">
        <v>763</v>
      </c>
      <c r="I171" s="194" t="s">
        <v>698</v>
      </c>
      <c r="J171" s="194" t="s">
        <v>747</v>
      </c>
      <c r="K171" s="240"/>
    </row>
    <row r="172" spans="2:11" s="17" customFormat="1" ht="15" customHeight="1">
      <c r="B172" s="217"/>
      <c r="C172" s="194" t="s">
        <v>701</v>
      </c>
      <c r="D172" s="194"/>
      <c r="E172" s="194"/>
      <c r="F172" s="215" t="s">
        <v>702</v>
      </c>
      <c r="G172" s="194"/>
      <c r="H172" s="194" t="s">
        <v>763</v>
      </c>
      <c r="I172" s="194" t="s">
        <v>698</v>
      </c>
      <c r="J172" s="194">
        <v>50</v>
      </c>
      <c r="K172" s="240"/>
    </row>
    <row r="173" spans="2:11" s="17" customFormat="1" ht="15" customHeight="1">
      <c r="B173" s="217"/>
      <c r="C173" s="194" t="s">
        <v>704</v>
      </c>
      <c r="D173" s="194"/>
      <c r="E173" s="194"/>
      <c r="F173" s="215" t="s">
        <v>696</v>
      </c>
      <c r="G173" s="194"/>
      <c r="H173" s="194" t="s">
        <v>763</v>
      </c>
      <c r="I173" s="194" t="s">
        <v>706</v>
      </c>
      <c r="J173" s="194"/>
      <c r="K173" s="240"/>
    </row>
    <row r="174" spans="2:11" s="17" customFormat="1" ht="15" customHeight="1">
      <c r="B174" s="217"/>
      <c r="C174" s="194" t="s">
        <v>715</v>
      </c>
      <c r="D174" s="194"/>
      <c r="E174" s="194"/>
      <c r="F174" s="215" t="s">
        <v>702</v>
      </c>
      <c r="G174" s="194"/>
      <c r="H174" s="194" t="s">
        <v>763</v>
      </c>
      <c r="I174" s="194" t="s">
        <v>698</v>
      </c>
      <c r="J174" s="194">
        <v>50</v>
      </c>
      <c r="K174" s="240"/>
    </row>
    <row r="175" spans="2:11" s="17" customFormat="1" ht="15" customHeight="1">
      <c r="B175" s="217"/>
      <c r="C175" s="194" t="s">
        <v>723</v>
      </c>
      <c r="D175" s="194"/>
      <c r="E175" s="194"/>
      <c r="F175" s="215" t="s">
        <v>702</v>
      </c>
      <c r="G175" s="194"/>
      <c r="H175" s="194" t="s">
        <v>763</v>
      </c>
      <c r="I175" s="194" t="s">
        <v>698</v>
      </c>
      <c r="J175" s="194">
        <v>50</v>
      </c>
      <c r="K175" s="240"/>
    </row>
    <row r="176" spans="2:11" s="17" customFormat="1" ht="15" customHeight="1">
      <c r="B176" s="217"/>
      <c r="C176" s="194" t="s">
        <v>721</v>
      </c>
      <c r="D176" s="194"/>
      <c r="E176" s="194"/>
      <c r="F176" s="215" t="s">
        <v>702</v>
      </c>
      <c r="G176" s="194"/>
      <c r="H176" s="194" t="s">
        <v>763</v>
      </c>
      <c r="I176" s="194" t="s">
        <v>698</v>
      </c>
      <c r="J176" s="194">
        <v>50</v>
      </c>
      <c r="K176" s="240"/>
    </row>
    <row r="177" spans="2:11" s="17" customFormat="1" ht="15" customHeight="1">
      <c r="B177" s="217"/>
      <c r="C177" s="194" t="s">
        <v>96</v>
      </c>
      <c r="D177" s="194"/>
      <c r="E177" s="194"/>
      <c r="F177" s="215" t="s">
        <v>696</v>
      </c>
      <c r="G177" s="194"/>
      <c r="H177" s="194" t="s">
        <v>764</v>
      </c>
      <c r="I177" s="194" t="s">
        <v>765</v>
      </c>
      <c r="J177" s="194"/>
      <c r="K177" s="240"/>
    </row>
    <row r="178" spans="2:11" s="17" customFormat="1" ht="15" customHeight="1">
      <c r="B178" s="217"/>
      <c r="C178" s="194" t="s">
        <v>53</v>
      </c>
      <c r="D178" s="194"/>
      <c r="E178" s="194"/>
      <c r="F178" s="215" t="s">
        <v>696</v>
      </c>
      <c r="G178" s="194"/>
      <c r="H178" s="194" t="s">
        <v>766</v>
      </c>
      <c r="I178" s="194" t="s">
        <v>767</v>
      </c>
      <c r="J178" s="194">
        <v>1</v>
      </c>
      <c r="K178" s="240"/>
    </row>
    <row r="179" spans="2:11" s="17" customFormat="1" ht="15" customHeight="1">
      <c r="B179" s="217"/>
      <c r="C179" s="194" t="s">
        <v>49</v>
      </c>
      <c r="D179" s="194"/>
      <c r="E179" s="194"/>
      <c r="F179" s="215" t="s">
        <v>696</v>
      </c>
      <c r="G179" s="194"/>
      <c r="H179" s="194" t="s">
        <v>768</v>
      </c>
      <c r="I179" s="194" t="s">
        <v>698</v>
      </c>
      <c r="J179" s="194">
        <v>20</v>
      </c>
      <c r="K179" s="240"/>
    </row>
    <row r="180" spans="2:11" s="17" customFormat="1" ht="15" customHeight="1">
      <c r="B180" s="217"/>
      <c r="C180" s="194" t="s">
        <v>50</v>
      </c>
      <c r="D180" s="194"/>
      <c r="E180" s="194"/>
      <c r="F180" s="215" t="s">
        <v>696</v>
      </c>
      <c r="G180" s="194"/>
      <c r="H180" s="194" t="s">
        <v>769</v>
      </c>
      <c r="I180" s="194" t="s">
        <v>698</v>
      </c>
      <c r="J180" s="194">
        <v>255</v>
      </c>
      <c r="K180" s="240"/>
    </row>
    <row r="181" spans="2:11" s="17" customFormat="1" ht="15" customHeight="1">
      <c r="B181" s="217"/>
      <c r="C181" s="194" t="s">
        <v>97</v>
      </c>
      <c r="D181" s="194"/>
      <c r="E181" s="194"/>
      <c r="F181" s="215" t="s">
        <v>696</v>
      </c>
      <c r="G181" s="194"/>
      <c r="H181" s="194" t="s">
        <v>660</v>
      </c>
      <c r="I181" s="194" t="s">
        <v>698</v>
      </c>
      <c r="J181" s="194">
        <v>10</v>
      </c>
      <c r="K181" s="240"/>
    </row>
    <row r="182" spans="2:11" s="17" customFormat="1" ht="15" customHeight="1">
      <c r="B182" s="217"/>
      <c r="C182" s="194" t="s">
        <v>98</v>
      </c>
      <c r="D182" s="194"/>
      <c r="E182" s="194"/>
      <c r="F182" s="215" t="s">
        <v>696</v>
      </c>
      <c r="G182" s="194"/>
      <c r="H182" s="194" t="s">
        <v>770</v>
      </c>
      <c r="I182" s="194" t="s">
        <v>731</v>
      </c>
      <c r="J182" s="194"/>
      <c r="K182" s="240"/>
    </row>
    <row r="183" spans="2:11" s="17" customFormat="1" ht="15" customHeight="1">
      <c r="B183" s="217"/>
      <c r="C183" s="194" t="s">
        <v>771</v>
      </c>
      <c r="D183" s="194"/>
      <c r="E183" s="194"/>
      <c r="F183" s="215" t="s">
        <v>696</v>
      </c>
      <c r="G183" s="194"/>
      <c r="H183" s="194" t="s">
        <v>772</v>
      </c>
      <c r="I183" s="194" t="s">
        <v>731</v>
      </c>
      <c r="J183" s="194"/>
      <c r="K183" s="240"/>
    </row>
    <row r="184" spans="2:11" s="17" customFormat="1" ht="15" customHeight="1">
      <c r="B184" s="217"/>
      <c r="C184" s="194" t="s">
        <v>760</v>
      </c>
      <c r="D184" s="194"/>
      <c r="E184" s="194"/>
      <c r="F184" s="215" t="s">
        <v>696</v>
      </c>
      <c r="G184" s="194"/>
      <c r="H184" s="194" t="s">
        <v>773</v>
      </c>
      <c r="I184" s="194" t="s">
        <v>731</v>
      </c>
      <c r="J184" s="194"/>
      <c r="K184" s="240"/>
    </row>
    <row r="185" spans="2:11" s="17" customFormat="1" ht="15" customHeight="1">
      <c r="B185" s="217"/>
      <c r="C185" s="194" t="s">
        <v>100</v>
      </c>
      <c r="D185" s="194"/>
      <c r="E185" s="194"/>
      <c r="F185" s="215" t="s">
        <v>702</v>
      </c>
      <c r="G185" s="194"/>
      <c r="H185" s="194" t="s">
        <v>774</v>
      </c>
      <c r="I185" s="194" t="s">
        <v>698</v>
      </c>
      <c r="J185" s="194">
        <v>50</v>
      </c>
      <c r="K185" s="240"/>
    </row>
    <row r="186" spans="2:11" s="17" customFormat="1" ht="15" customHeight="1">
      <c r="B186" s="217"/>
      <c r="C186" s="194" t="s">
        <v>775</v>
      </c>
      <c r="D186" s="194"/>
      <c r="E186" s="194"/>
      <c r="F186" s="215" t="s">
        <v>702</v>
      </c>
      <c r="G186" s="194"/>
      <c r="H186" s="194" t="s">
        <v>776</v>
      </c>
      <c r="I186" s="194" t="s">
        <v>777</v>
      </c>
      <c r="J186" s="194"/>
      <c r="K186" s="240"/>
    </row>
    <row r="187" spans="2:11" s="17" customFormat="1" ht="15" customHeight="1">
      <c r="B187" s="217"/>
      <c r="C187" s="194" t="s">
        <v>778</v>
      </c>
      <c r="D187" s="194"/>
      <c r="E187" s="194"/>
      <c r="F187" s="215" t="s">
        <v>702</v>
      </c>
      <c r="G187" s="194"/>
      <c r="H187" s="194" t="s">
        <v>779</v>
      </c>
      <c r="I187" s="194" t="s">
        <v>777</v>
      </c>
      <c r="J187" s="194"/>
      <c r="K187" s="240"/>
    </row>
    <row r="188" spans="2:11" s="17" customFormat="1" ht="15" customHeight="1">
      <c r="B188" s="217"/>
      <c r="C188" s="194" t="s">
        <v>780</v>
      </c>
      <c r="D188" s="194"/>
      <c r="E188" s="194"/>
      <c r="F188" s="215" t="s">
        <v>702</v>
      </c>
      <c r="G188" s="194"/>
      <c r="H188" s="194" t="s">
        <v>781</v>
      </c>
      <c r="I188" s="194" t="s">
        <v>777</v>
      </c>
      <c r="J188" s="194"/>
      <c r="K188" s="240"/>
    </row>
    <row r="189" spans="2:11" s="17" customFormat="1" ht="15" customHeight="1">
      <c r="B189" s="217"/>
      <c r="C189" s="253" t="s">
        <v>782</v>
      </c>
      <c r="D189" s="194"/>
      <c r="E189" s="194"/>
      <c r="F189" s="215" t="s">
        <v>702</v>
      </c>
      <c r="G189" s="194"/>
      <c r="H189" s="194" t="s">
        <v>783</v>
      </c>
      <c r="I189" s="194" t="s">
        <v>784</v>
      </c>
      <c r="J189" s="254" t="s">
        <v>785</v>
      </c>
      <c r="K189" s="240"/>
    </row>
    <row r="190" spans="2:11" s="1" customFormat="1" ht="15" customHeight="1">
      <c r="B190" s="9"/>
      <c r="C190" s="10" t="s">
        <v>786</v>
      </c>
      <c r="D190" s="11"/>
      <c r="E190" s="11"/>
      <c r="F190" s="12" t="s">
        <v>702</v>
      </c>
      <c r="G190" s="11"/>
      <c r="H190" s="11" t="s">
        <v>787</v>
      </c>
      <c r="I190" s="11" t="s">
        <v>784</v>
      </c>
      <c r="J190" s="13" t="s">
        <v>785</v>
      </c>
      <c r="K190" s="14"/>
    </row>
    <row r="191" spans="2:11" s="17" customFormat="1" ht="15" customHeight="1">
      <c r="B191" s="217"/>
      <c r="C191" s="253" t="s">
        <v>38</v>
      </c>
      <c r="D191" s="194"/>
      <c r="E191" s="194"/>
      <c r="F191" s="215" t="s">
        <v>696</v>
      </c>
      <c r="G191" s="194"/>
      <c r="H191" s="192" t="s">
        <v>788</v>
      </c>
      <c r="I191" s="194" t="s">
        <v>789</v>
      </c>
      <c r="J191" s="194"/>
      <c r="K191" s="240"/>
    </row>
    <row r="192" spans="2:11" s="17" customFormat="1" ht="15" customHeight="1">
      <c r="B192" s="217"/>
      <c r="C192" s="253" t="s">
        <v>790</v>
      </c>
      <c r="D192" s="194"/>
      <c r="E192" s="194"/>
      <c r="F192" s="215" t="s">
        <v>696</v>
      </c>
      <c r="G192" s="194"/>
      <c r="H192" s="194" t="s">
        <v>791</v>
      </c>
      <c r="I192" s="194" t="s">
        <v>731</v>
      </c>
      <c r="J192" s="194"/>
      <c r="K192" s="240"/>
    </row>
    <row r="193" spans="2:11" s="17" customFormat="1" ht="15" customHeight="1">
      <c r="B193" s="217"/>
      <c r="C193" s="253" t="s">
        <v>792</v>
      </c>
      <c r="D193" s="194"/>
      <c r="E193" s="194"/>
      <c r="F193" s="215" t="s">
        <v>696</v>
      </c>
      <c r="G193" s="194"/>
      <c r="H193" s="194" t="s">
        <v>793</v>
      </c>
      <c r="I193" s="194" t="s">
        <v>731</v>
      </c>
      <c r="J193" s="194"/>
      <c r="K193" s="240"/>
    </row>
    <row r="194" spans="2:11" s="17" customFormat="1" ht="15" customHeight="1">
      <c r="B194" s="217"/>
      <c r="C194" s="253" t="s">
        <v>794</v>
      </c>
      <c r="D194" s="194"/>
      <c r="E194" s="194"/>
      <c r="F194" s="215" t="s">
        <v>702</v>
      </c>
      <c r="G194" s="194"/>
      <c r="H194" s="194" t="s">
        <v>795</v>
      </c>
      <c r="I194" s="194" t="s">
        <v>731</v>
      </c>
      <c r="J194" s="194"/>
      <c r="K194" s="240"/>
    </row>
    <row r="195" spans="2:11" s="17" customFormat="1" ht="15" customHeight="1">
      <c r="B195" s="246"/>
      <c r="C195" s="255"/>
      <c r="D195" s="226"/>
      <c r="E195" s="226"/>
      <c r="F195" s="226"/>
      <c r="G195" s="226"/>
      <c r="H195" s="226"/>
      <c r="I195" s="226"/>
      <c r="J195" s="226"/>
      <c r="K195" s="247"/>
    </row>
    <row r="196" spans="2:11" s="17" customFormat="1" ht="18.75" customHeight="1">
      <c r="B196" s="228"/>
      <c r="C196" s="238"/>
      <c r="D196" s="238"/>
      <c r="E196" s="238"/>
      <c r="F196" s="248"/>
      <c r="G196" s="238"/>
      <c r="H196" s="238"/>
      <c r="I196" s="238"/>
      <c r="J196" s="238"/>
      <c r="K196" s="228"/>
    </row>
    <row r="197" spans="2:11" s="17" customFormat="1" ht="18.75" customHeight="1">
      <c r="B197" s="228"/>
      <c r="C197" s="238"/>
      <c r="D197" s="238"/>
      <c r="E197" s="238"/>
      <c r="F197" s="248"/>
      <c r="G197" s="238"/>
      <c r="H197" s="238"/>
      <c r="I197" s="238"/>
      <c r="J197" s="238"/>
      <c r="K197" s="228"/>
    </row>
    <row r="198" spans="2:11" s="17" customFormat="1" ht="18.75" customHeight="1">
      <c r="B198" s="201"/>
      <c r="C198" s="201"/>
      <c r="D198" s="201"/>
      <c r="E198" s="201"/>
      <c r="F198" s="201"/>
      <c r="G198" s="201"/>
      <c r="H198" s="201"/>
      <c r="I198" s="201"/>
      <c r="J198" s="201"/>
      <c r="K198" s="201"/>
    </row>
    <row r="199" spans="2:11" s="17" customFormat="1" ht="13.5">
      <c r="B199" s="182"/>
      <c r="C199" s="183"/>
      <c r="D199" s="183"/>
      <c r="E199" s="183"/>
      <c r="F199" s="183"/>
      <c r="G199" s="183"/>
      <c r="H199" s="183"/>
      <c r="I199" s="183"/>
      <c r="J199" s="183"/>
      <c r="K199" s="184"/>
    </row>
    <row r="200" spans="2:11" s="17" customFormat="1" ht="21">
      <c r="B200" s="185"/>
      <c r="C200" s="307" t="s">
        <v>796</v>
      </c>
      <c r="D200" s="307"/>
      <c r="E200" s="307"/>
      <c r="F200" s="307"/>
      <c r="G200" s="307"/>
      <c r="H200" s="307"/>
      <c r="I200" s="307"/>
      <c r="J200" s="307"/>
      <c r="K200" s="186"/>
    </row>
    <row r="201" spans="2:11" s="17" customFormat="1" ht="25.5" customHeight="1">
      <c r="B201" s="185"/>
      <c r="C201" s="256" t="s">
        <v>797</v>
      </c>
      <c r="D201" s="256"/>
      <c r="E201" s="256"/>
      <c r="F201" s="256" t="s">
        <v>798</v>
      </c>
      <c r="G201" s="257"/>
      <c r="H201" s="310" t="s">
        <v>799</v>
      </c>
      <c r="I201" s="310"/>
      <c r="J201" s="310"/>
      <c r="K201" s="186"/>
    </row>
    <row r="202" spans="2:11" s="17" customFormat="1" ht="5.25" customHeight="1">
      <c r="B202" s="217"/>
      <c r="C202" s="212"/>
      <c r="D202" s="212"/>
      <c r="E202" s="212"/>
      <c r="F202" s="212"/>
      <c r="G202" s="238"/>
      <c r="H202" s="212"/>
      <c r="I202" s="212"/>
      <c r="J202" s="212"/>
      <c r="K202" s="240"/>
    </row>
    <row r="203" spans="2:11" s="17" customFormat="1" ht="15" customHeight="1">
      <c r="B203" s="217"/>
      <c r="C203" s="194" t="s">
        <v>789</v>
      </c>
      <c r="D203" s="194"/>
      <c r="E203" s="194"/>
      <c r="F203" s="215" t="s">
        <v>39</v>
      </c>
      <c r="G203" s="194"/>
      <c r="H203" s="311" t="s">
        <v>800</v>
      </c>
      <c r="I203" s="311"/>
      <c r="J203" s="311"/>
      <c r="K203" s="240"/>
    </row>
    <row r="204" spans="2:11" s="17" customFormat="1" ht="15" customHeight="1">
      <c r="B204" s="217"/>
      <c r="C204" s="194"/>
      <c r="D204" s="194"/>
      <c r="E204" s="194"/>
      <c r="F204" s="215" t="s">
        <v>40</v>
      </c>
      <c r="G204" s="194"/>
      <c r="H204" s="311" t="s">
        <v>801</v>
      </c>
      <c r="I204" s="311"/>
      <c r="J204" s="311"/>
      <c r="K204" s="240"/>
    </row>
    <row r="205" spans="2:11" s="17" customFormat="1" ht="15" customHeight="1">
      <c r="B205" s="217"/>
      <c r="C205" s="194"/>
      <c r="D205" s="194"/>
      <c r="E205" s="194"/>
      <c r="F205" s="215" t="s">
        <v>43</v>
      </c>
      <c r="G205" s="194"/>
      <c r="H205" s="311" t="s">
        <v>802</v>
      </c>
      <c r="I205" s="311"/>
      <c r="J205" s="311"/>
      <c r="K205" s="240"/>
    </row>
    <row r="206" spans="2:11" s="17" customFormat="1" ht="15" customHeight="1">
      <c r="B206" s="217"/>
      <c r="C206" s="194"/>
      <c r="D206" s="194"/>
      <c r="E206" s="194"/>
      <c r="F206" s="215" t="s">
        <v>41</v>
      </c>
      <c r="G206" s="194"/>
      <c r="H206" s="311" t="s">
        <v>803</v>
      </c>
      <c r="I206" s="311"/>
      <c r="J206" s="311"/>
      <c r="K206" s="240"/>
    </row>
    <row r="207" spans="2:11" s="17" customFormat="1" ht="15" customHeight="1">
      <c r="B207" s="217"/>
      <c r="C207" s="194"/>
      <c r="D207" s="194"/>
      <c r="E207" s="194"/>
      <c r="F207" s="215" t="s">
        <v>42</v>
      </c>
      <c r="G207" s="194"/>
      <c r="H207" s="311" t="s">
        <v>804</v>
      </c>
      <c r="I207" s="311"/>
      <c r="J207" s="311"/>
      <c r="K207" s="240"/>
    </row>
    <row r="208" spans="2:11" s="17" customFormat="1" ht="15" customHeight="1">
      <c r="B208" s="217"/>
      <c r="C208" s="194"/>
      <c r="D208" s="194"/>
      <c r="E208" s="194"/>
      <c r="F208" s="215"/>
      <c r="G208" s="194"/>
      <c r="H208" s="194"/>
      <c r="I208" s="194"/>
      <c r="J208" s="194"/>
      <c r="K208" s="240"/>
    </row>
    <row r="209" spans="2:11" s="17" customFormat="1" ht="15" customHeight="1">
      <c r="B209" s="217"/>
      <c r="C209" s="194" t="s">
        <v>743</v>
      </c>
      <c r="D209" s="194"/>
      <c r="E209" s="194"/>
      <c r="F209" s="215" t="s">
        <v>72</v>
      </c>
      <c r="G209" s="194"/>
      <c r="H209" s="311" t="s">
        <v>805</v>
      </c>
      <c r="I209" s="311"/>
      <c r="J209" s="311"/>
      <c r="K209" s="240"/>
    </row>
    <row r="210" spans="2:11" s="17" customFormat="1" ht="15" customHeight="1">
      <c r="B210" s="217"/>
      <c r="C210" s="194"/>
      <c r="D210" s="194"/>
      <c r="E210" s="194"/>
      <c r="F210" s="215" t="s">
        <v>638</v>
      </c>
      <c r="G210" s="194"/>
      <c r="H210" s="311" t="s">
        <v>639</v>
      </c>
      <c r="I210" s="311"/>
      <c r="J210" s="311"/>
      <c r="K210" s="240"/>
    </row>
    <row r="211" spans="2:11" s="17" customFormat="1" ht="15" customHeight="1">
      <c r="B211" s="217"/>
      <c r="C211" s="194"/>
      <c r="D211" s="194"/>
      <c r="E211" s="194"/>
      <c r="F211" s="215" t="s">
        <v>636</v>
      </c>
      <c r="G211" s="194"/>
      <c r="H211" s="311" t="s">
        <v>806</v>
      </c>
      <c r="I211" s="311"/>
      <c r="J211" s="311"/>
      <c r="K211" s="240"/>
    </row>
    <row r="212" spans="2:11" s="17" customFormat="1" ht="15" customHeight="1">
      <c r="B212" s="258"/>
      <c r="C212" s="194"/>
      <c r="D212" s="194"/>
      <c r="E212" s="194"/>
      <c r="F212" s="215" t="s">
        <v>640</v>
      </c>
      <c r="G212" s="253"/>
      <c r="H212" s="312" t="s">
        <v>641</v>
      </c>
      <c r="I212" s="312"/>
      <c r="J212" s="312"/>
      <c r="K212" s="259"/>
    </row>
    <row r="213" spans="2:11" s="17" customFormat="1" ht="15" customHeight="1">
      <c r="B213" s="258"/>
      <c r="C213" s="194"/>
      <c r="D213" s="194"/>
      <c r="E213" s="194"/>
      <c r="F213" s="215" t="s">
        <v>642</v>
      </c>
      <c r="G213" s="253"/>
      <c r="H213" s="312" t="s">
        <v>807</v>
      </c>
      <c r="I213" s="312"/>
      <c r="J213" s="312"/>
      <c r="K213" s="259"/>
    </row>
    <row r="214" spans="2:11" s="17" customFormat="1" ht="15" customHeight="1">
      <c r="B214" s="258"/>
      <c r="C214" s="194"/>
      <c r="D214" s="194"/>
      <c r="E214" s="194"/>
      <c r="F214" s="215"/>
      <c r="G214" s="253"/>
      <c r="H214" s="244"/>
      <c r="I214" s="244"/>
      <c r="J214" s="244"/>
      <c r="K214" s="259"/>
    </row>
    <row r="215" spans="2:11" s="17" customFormat="1" ht="15" customHeight="1">
      <c r="B215" s="258"/>
      <c r="C215" s="194" t="s">
        <v>767</v>
      </c>
      <c r="D215" s="194"/>
      <c r="E215" s="194"/>
      <c r="F215" s="215">
        <v>1</v>
      </c>
      <c r="G215" s="253"/>
      <c r="H215" s="312" t="s">
        <v>808</v>
      </c>
      <c r="I215" s="312"/>
      <c r="J215" s="312"/>
      <c r="K215" s="259"/>
    </row>
    <row r="216" spans="2:11" s="17" customFormat="1" ht="15" customHeight="1">
      <c r="B216" s="258"/>
      <c r="C216" s="194"/>
      <c r="D216" s="194"/>
      <c r="E216" s="194"/>
      <c r="F216" s="215">
        <v>2</v>
      </c>
      <c r="G216" s="253"/>
      <c r="H216" s="312" t="s">
        <v>809</v>
      </c>
      <c r="I216" s="312"/>
      <c r="J216" s="312"/>
      <c r="K216" s="259"/>
    </row>
    <row r="217" spans="2:11" s="17" customFormat="1" ht="15" customHeight="1">
      <c r="B217" s="258"/>
      <c r="C217" s="194"/>
      <c r="D217" s="194"/>
      <c r="E217" s="194"/>
      <c r="F217" s="215">
        <v>3</v>
      </c>
      <c r="G217" s="253"/>
      <c r="H217" s="312" t="s">
        <v>810</v>
      </c>
      <c r="I217" s="312"/>
      <c r="J217" s="312"/>
      <c r="K217" s="259"/>
    </row>
    <row r="218" spans="2:11" s="17" customFormat="1" ht="15" customHeight="1">
      <c r="B218" s="258"/>
      <c r="C218" s="194"/>
      <c r="D218" s="194"/>
      <c r="E218" s="194"/>
      <c r="F218" s="215">
        <v>4</v>
      </c>
      <c r="G218" s="253"/>
      <c r="H218" s="312" t="s">
        <v>811</v>
      </c>
      <c r="I218" s="312"/>
      <c r="J218" s="312"/>
      <c r="K218" s="259"/>
    </row>
    <row r="219" spans="2:11" s="17" customFormat="1" ht="12.75" customHeight="1">
      <c r="B219" s="260"/>
      <c r="C219" s="261"/>
      <c r="D219" s="261"/>
      <c r="E219" s="261"/>
      <c r="F219" s="261"/>
      <c r="G219" s="261"/>
      <c r="H219" s="261"/>
      <c r="I219" s="261"/>
      <c r="J219" s="261"/>
      <c r="K219" s="262"/>
    </row>
  </sheetData>
  <sheetProtection password="89EC" sheet="1" objects="1" scenarios="1"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Horak</dc:creator>
  <cp:keywords/>
  <dc:description/>
  <cp:lastModifiedBy>szp@applet.cz</cp:lastModifiedBy>
  <dcterms:created xsi:type="dcterms:W3CDTF">2024-02-09T11:00:17Z</dcterms:created>
  <dcterms:modified xsi:type="dcterms:W3CDTF">2024-03-11T06:49:48Z</dcterms:modified>
  <cp:category/>
  <cp:version/>
  <cp:contentType/>
  <cp:contentStatus/>
</cp:coreProperties>
</file>