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4000" windowHeight="9735" activeTab="0"/>
  </bookViews>
  <sheets>
    <sheet name="Rekapitulace stavby" sheetId="1" r:id="rId1"/>
    <sheet name="209823H - Fotovoltaická v..." sheetId="2" r:id="rId2"/>
    <sheet name="Pokyny pro vyplnění" sheetId="3" r:id="rId3"/>
  </sheets>
  <definedNames>
    <definedName name="_xlnm._FilterDatabase" localSheetId="1" hidden="1">'209823H - Fotovoltaická v...'!$C$87:$K$344</definedName>
    <definedName name="_xlnm.Print_Area" localSheetId="1">'209823H - Fotovoltaická v...'!$C$4:$J$37,'209823H - Fotovoltaická v...'!$C$43:$J$71,'209823H - Fotovoltaická v...'!$C$77:$K$344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'209823H - Fotovoltaická v...'!$87:$87</definedName>
  </definedNames>
  <calcPr calcId="152511"/>
</workbook>
</file>

<file path=xl/sharedStrings.xml><?xml version="1.0" encoding="utf-8"?>
<sst xmlns="http://schemas.openxmlformats.org/spreadsheetml/2006/main" count="3586" uniqueCount="1045">
  <si>
    <t>Export Komplet</t>
  </si>
  <si>
    <t>VZ</t>
  </si>
  <si>
    <t>2.0</t>
  </si>
  <si>
    <t/>
  </si>
  <si>
    <t>False</t>
  </si>
  <si>
    <t>{fbec8b3d-c871-48cd-b628-d6e8c229494d}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</si>
  <si>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</si>
  <si>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</si>
  <si>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</si>
  <si>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</si>
  <si>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</si>
  <si>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</si>
  <si>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</si>
  <si>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</si>
  <si>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</si>
  <si>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209823H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</si>
  <si>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</si>
  <si>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</si>
  <si>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Fotovoltaická výrobna o výkonu 198 kWp, v k.ú. Kunín (677281) na p.č. 1607/11</t>
  </si>
  <si>
    <t>KSO:</t>
  </si>
  <si>
    <t>CC-CZ:</t>
  </si>
  <si>
    <t>Místo:</t>
  </si>
  <si>
    <t>Nový Jičín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</si>
  <si>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</si>
  <si>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</si>
  <si>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</si>
  <si>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</si>
  <si>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</si>
  <si>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</si>
  <si>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</si>
  <si>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</si>
  <si>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Jiří Horák  - ELPROJEKT</t>
  </si>
  <si>
    <t>True</t>
  </si>
  <si>
    <t>Zpracovatel:</t>
  </si>
  <si>
    <t>Ing. Jiří Horák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</si>
  <si>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</si>
  <si>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</si>
  <si>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</si>
  <si>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</si>
  <si>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</si>
  <si>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</si>
  <si>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</si>
  <si>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</si>
  <si>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</si>
  <si>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</si>
  <si>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</si>
  <si>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</si>
  <si>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</si>
  <si>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</si>
  <si>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</si>
  <si>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</si>
  <si>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</si>
  <si>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</si>
  <si>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</si>
  <si>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</si>
  <si>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</si>
  <si>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</si>
  <si>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</si>
  <si>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</si>
  <si>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</si>
  <si>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</si>
  <si>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</si>
  <si>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</si>
  <si>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</si>
  <si>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</si>
  <si>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</si>
  <si>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</si>
  <si>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</si>
  <si>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</si>
  <si>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</si>
  <si>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</si>
  <si>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</si>
  <si>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</si>
  <si>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</si>
  <si>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</si>
  <si>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</si>
  <si>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</si>
  <si>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</si>
  <si>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</si>
  <si>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</si>
  <si>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</si>
  <si>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</si>
  <si>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</si>
  <si>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</si>
  <si>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</si>
  <si>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997 - Přesun sutě</t>
  </si>
  <si>
    <t>PSV - Práce a dodávky PSV</t>
  </si>
  <si>
    <t xml:space="preserve">    741 - Elektroinstalace - silnoproud</t>
  </si>
  <si>
    <t xml:space="preserve">    742 - Elektroinstalace - slaboproud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</si>
  <si>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</si>
  <si>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</si>
  <si>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</si>
  <si>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</si>
  <si>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</si>
  <si>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</si>
  <si>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</si>
  <si>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</si>
  <si>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</si>
  <si>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</si>
  <si>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</si>
  <si>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</si>
  <si>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</si>
  <si>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</si>
  <si>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</si>
  <si>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</si>
  <si>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</si>
  <si>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</si>
  <si>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</si>
  <si>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</si>
  <si>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</si>
  <si>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</si>
  <si>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</si>
  <si>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</si>
  <si>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</si>
  <si>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</si>
  <si>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</si>
  <si>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</si>
  <si>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124</t>
  </si>
  <si>
    <t>K</t>
  </si>
  <si>
    <t>997013217</t>
  </si>
  <si>
    <t>Vnitrostaveništní doprava suti a vybouraných hmot vodorovně do 50 m svisle ručně pro budovy a haly výšky přes 21 do 24 m</t>
  </si>
  <si>
    <t>t</t>
  </si>
  <si>
    <t>CS ÚRS 2022 02</t>
  </si>
  <si>
    <t>4</t>
  </si>
  <si>
    <t>1248210872</t>
  </si>
  <si>
    <t>Online PSC</t>
  </si>
  <si>
    <t>https://podminky.urs.cz/item/CS_URS_2022_02/997013217</t>
  </si>
  <si>
    <t>125</t>
  </si>
  <si>
    <t>997013501</t>
  </si>
  <si>
    <t>Odvoz suti a vybouraných hmot na skládku nebo meziskládku se složením, na vzdálenost do 1 km</t>
  </si>
  <si>
    <t>-492415908</t>
  </si>
  <si>
    <t>https://podminky.urs.cz/item/CS_URS_2022_02/997013501</t>
  </si>
  <si>
    <t>126</t>
  </si>
  <si>
    <t>997013631</t>
  </si>
  <si>
    <t>Poplatek za uložení stavebního odpadu na skládce (skládkovné) směsného stavebního a demoličního zatříděného do Katalogu odpadů pod kódem 17 09 04</t>
  </si>
  <si>
    <t>340693101</t>
  </si>
  <si>
    <t>https://podminky.urs.cz/item/CS_URS_2022_02/997013631</t>
  </si>
  <si>
    <t>PSV</t>
  </si>
  <si>
    <t>Práce a dodávky PSV</t>
  </si>
  <si>
    <t>741</t>
  </si>
  <si>
    <t>Elektroinstalace - silnoproud</t>
  </si>
  <si>
    <t>87</t>
  </si>
  <si>
    <t>24510</t>
  </si>
  <si>
    <t>Úprava zapojení stávajícího rozvaděče RH-1 rozvodna areálu viz. jednopolové schéma</t>
  </si>
  <si>
    <t>ks</t>
  </si>
  <si>
    <t>16</t>
  </si>
  <si>
    <t>-1056405469</t>
  </si>
  <si>
    <t>68</t>
  </si>
  <si>
    <t>2456</t>
  </si>
  <si>
    <t>Doplnění spínacího kontaktu do jističe FA1,v RH-1</t>
  </si>
  <si>
    <t>1260012255</t>
  </si>
  <si>
    <t>97</t>
  </si>
  <si>
    <t>24569</t>
  </si>
  <si>
    <t>Zřízení ventiláčních nasávacích mřížek nad podlahou 600mmx300mm</t>
  </si>
  <si>
    <t>538606934</t>
  </si>
  <si>
    <t>165</t>
  </si>
  <si>
    <t>24589</t>
  </si>
  <si>
    <t>Protipožární dveře EW 30 DP3 v rozvodně do vnitřku haly</t>
  </si>
  <si>
    <t>2110628678</t>
  </si>
  <si>
    <t>166</t>
  </si>
  <si>
    <t>24590</t>
  </si>
  <si>
    <t>Dodávka a instalace bleskosvodu vodiči HVI, 8 jímacích tyčí</t>
  </si>
  <si>
    <t>471361703</t>
  </si>
  <si>
    <t>164</t>
  </si>
  <si>
    <t>24596</t>
  </si>
  <si>
    <t>dodávka a instalace STOP tlačítka</t>
  </si>
  <si>
    <t>1909264171</t>
  </si>
  <si>
    <t>161</t>
  </si>
  <si>
    <t>24994</t>
  </si>
  <si>
    <t>pronájem nůžkové plošiny 8-10m, cena 2200/1den</t>
  </si>
  <si>
    <t>404978923</t>
  </si>
  <si>
    <t>106</t>
  </si>
  <si>
    <t>31479</t>
  </si>
  <si>
    <t>Zpracování dokumentace bleskosvodu skladovací haly</t>
  </si>
  <si>
    <t>-253220881</t>
  </si>
  <si>
    <t>108</t>
  </si>
  <si>
    <t>3589</t>
  </si>
  <si>
    <t>Přezbrojení 3 stávajícího pole rozvaděč RH1 silážní haly (5x jistič 16C/3, 3stykač 3f 25A, 11x jistič 10B/1, 3x OPV14-3)</t>
  </si>
  <si>
    <t>645062150</t>
  </si>
  <si>
    <t>107</t>
  </si>
  <si>
    <t>21489</t>
  </si>
  <si>
    <t>Zpracování výrobní dokumentace rozvaděče RH1 silážní skladové haly</t>
  </si>
  <si>
    <t>372371772</t>
  </si>
  <si>
    <t>162</t>
  </si>
  <si>
    <t>45879</t>
  </si>
  <si>
    <t>jeřáb 15m, pronájem 1700Kč/hod.</t>
  </si>
  <si>
    <t>hod.</t>
  </si>
  <si>
    <t>2064463366</t>
  </si>
  <si>
    <t>103</t>
  </si>
  <si>
    <t>54834</t>
  </si>
  <si>
    <t>Oprava omítky, malba bílou barvou stávající rozvodny skladové haly</t>
  </si>
  <si>
    <t>30736578</t>
  </si>
  <si>
    <t>96</t>
  </si>
  <si>
    <t>54896</t>
  </si>
  <si>
    <t>Dodávka a instalace průmyslový ventilátor nástěnný axiální prum 360mm, 2500m3/h, termostat, kabeláž jištění</t>
  </si>
  <si>
    <t>177123481</t>
  </si>
  <si>
    <t>127</t>
  </si>
  <si>
    <t>741110043</t>
  </si>
  <si>
    <t>Montáž trubek elektroinstalačních s nasunutím nebo našroubováním do krabic plastových ohebných, uložených pevně, vnější Ø přes 35 mm</t>
  </si>
  <si>
    <t>m</t>
  </si>
  <si>
    <t>1460756507</t>
  </si>
  <si>
    <t>https://podminky.urs.cz/item/CS_URS_2022_02/741110043</t>
  </si>
  <si>
    <t>128</t>
  </si>
  <si>
    <t>M</t>
  </si>
  <si>
    <t>1383917</t>
  </si>
  <si>
    <t>MONOFLEX EN 320 N PVC 1450 F25</t>
  </si>
  <si>
    <t>kus</t>
  </si>
  <si>
    <t>32</t>
  </si>
  <si>
    <t>-282457121</t>
  </si>
  <si>
    <t>77</t>
  </si>
  <si>
    <t>741110501</t>
  </si>
  <si>
    <t>Montáž lišt a kanálků elektroinstalačních se spojkami, ohyby a rohy a s nasunutím do krabic protahovacích, šířky do 60 mm</t>
  </si>
  <si>
    <t>CS ÚRS 2023 01</t>
  </si>
  <si>
    <t>-730084629</t>
  </si>
  <si>
    <t>https://podminky.urs.cz/item/CS_URS_2023_01/741110501</t>
  </si>
  <si>
    <t>78</t>
  </si>
  <si>
    <t>34571008</t>
  </si>
  <si>
    <t>lišta elektroinstalační hranatá PVC 40x40mm</t>
  </si>
  <si>
    <t>-2144136398</t>
  </si>
  <si>
    <t>VV</t>
  </si>
  <si>
    <t>10*1,05 'Přepočtené koeficientem množství</t>
  </si>
  <si>
    <t>75</t>
  </si>
  <si>
    <t>741110502</t>
  </si>
  <si>
    <t>Montáž lišt a kanálků elektroinstalačních se spojkami, ohyby a rohy a s nasunutím do krabic protahovacích, šířky do přes 60 do 120 mm</t>
  </si>
  <si>
    <t>1326817166</t>
  </si>
  <si>
    <t>https://podminky.urs.cz/item/CS_URS_2023_01/741110502</t>
  </si>
  <si>
    <t>76</t>
  </si>
  <si>
    <t>34571219</t>
  </si>
  <si>
    <t>kanál elektroinstalační hranatý PVC 100x60mm</t>
  </si>
  <si>
    <t>-1583819481</t>
  </si>
  <si>
    <t>12*1,05 'Přepočtené koeficientem množství</t>
  </si>
  <si>
    <t>129</t>
  </si>
  <si>
    <t>741112023</t>
  </si>
  <si>
    <t>Montáž krabic elektroinstalačních bez napojení na trubky a lišty, demontáže a montáže víčka a přístroje protahovacích nebo odbočných nástěnných plastových čtyřhranných, vel. do 250x250 mm</t>
  </si>
  <si>
    <t>-823684358</t>
  </si>
  <si>
    <t>https://podminky.urs.cz/item/CS_URS_2022_02/741112023</t>
  </si>
  <si>
    <t>130</t>
  </si>
  <si>
    <t>1185774</t>
  </si>
  <si>
    <t>EKVIPOTENCIALNI SVORKOVNICE EPS 1 + KRYT</t>
  </si>
  <si>
    <t>684591479</t>
  </si>
  <si>
    <t>131</t>
  </si>
  <si>
    <t>2245</t>
  </si>
  <si>
    <t>Ekvipotenciální svorkovnice EPS 2 v krabici KO100E</t>
  </si>
  <si>
    <t>1009329359</t>
  </si>
  <si>
    <t>132</t>
  </si>
  <si>
    <t>741112111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</si>
  <si>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</si>
  <si>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-1982007327</t>
  </si>
  <si>
    <t>https://podminky.urs.cz/item/CS_URS_2022_02/741112111</t>
  </si>
  <si>
    <t>133</t>
  </si>
  <si>
    <t>8500071380</t>
  </si>
  <si>
    <t>Krabice s krytím IP 66, KSK 100</t>
  </si>
  <si>
    <t>933750422</t>
  </si>
  <si>
    <t>134</t>
  </si>
  <si>
    <t>1200732</t>
  </si>
  <si>
    <t>KRABICE KSK 125 KA IP66</t>
  </si>
  <si>
    <t>-1178161604</t>
  </si>
  <si>
    <t>135</t>
  </si>
  <si>
    <t>10.887.938</t>
  </si>
  <si>
    <t>Svorka S-KSK 1 sv.šedá</t>
  </si>
  <si>
    <t>KS</t>
  </si>
  <si>
    <t>1247148947</t>
  </si>
  <si>
    <t>118</t>
  </si>
  <si>
    <t>741120107</t>
  </si>
  <si>
    <t>Montáž vodičů izolovaných měděných bez ukončení uložených v trubkách nebo lištách zatažených plných a laněných s PVC pláštěm, bezhalogenových, ohniodolných (např. CY, CHAH-V) průřezu žíly 95 až 120 mm2</t>
  </si>
  <si>
    <t>-1900887314</t>
  </si>
  <si>
    <t>https://podminky.urs.cz/item/CS_URS_2023_01/741120107</t>
  </si>
  <si>
    <t>119</t>
  </si>
  <si>
    <t>34141035</t>
  </si>
  <si>
    <t>vodič propojovací flexibilní jádro Cu lanované izolace PVC 450/750V (H07V-K) 1x120mm2 ZŽ</t>
  </si>
  <si>
    <t>740990923</t>
  </si>
  <si>
    <t>25*1,15 'Přepočtené koeficientem množství</t>
  </si>
  <si>
    <t>18</t>
  </si>
  <si>
    <t>741120225</t>
  </si>
  <si>
    <t>Montáž fotovoltaických kabelů bez ukončení, uložených volně, průměru přes 6 do 10 mm</t>
  </si>
  <si>
    <t>-1227583115</t>
  </si>
  <si>
    <t>https://podminky.urs.cz/item/CS_URS_2023_01/741120225</t>
  </si>
  <si>
    <t>19</t>
  </si>
  <si>
    <t>1627314</t>
  </si>
  <si>
    <t>SOLARKABEL H1Z2Z2-K 6 BL /00488006/</t>
  </si>
  <si>
    <t>-944411108</t>
  </si>
  <si>
    <t>2030*1,2 'Přepočtené koeficientem množství</t>
  </si>
  <si>
    <t>20</t>
  </si>
  <si>
    <t>741120325</t>
  </si>
  <si>
    <t>Montáž fotovoltaických kabelů bez ukončení, uložených pevně, průměru přes 6 do 10 mm</t>
  </si>
  <si>
    <t>190589027</t>
  </si>
  <si>
    <t>https://podminky.urs.cz/item/CS_URS_2023_01/741120325</t>
  </si>
  <si>
    <t>70124985</t>
  </si>
  <si>
    <t>840*1,2 'Přepočtené koeficientem množství</t>
  </si>
  <si>
    <t>90</t>
  </si>
  <si>
    <t>741122041</t>
  </si>
  <si>
    <t>Montáž kabelů měděných bez ukončení uložených pod omítku plných kulatých (např. CYKY), počtu a průřezu žil 7x1,5 až 2,5 mm2</t>
  </si>
  <si>
    <t>-82461867</t>
  </si>
  <si>
    <t>https://podminky.urs.cz/item/CS_URS_2023_01/741122041</t>
  </si>
  <si>
    <t>91</t>
  </si>
  <si>
    <t>34111110</t>
  </si>
  <si>
    <t>kabel instalační jádro Cu plné izolace PVC plášť PVC 450/750V (CYKY) 7x1,5mm2</t>
  </si>
  <si>
    <t>1688337509</t>
  </si>
  <si>
    <t>15*1,15 'Přepočtené koeficientem množství</t>
  </si>
  <si>
    <t>84</t>
  </si>
  <si>
    <t>34111090</t>
  </si>
  <si>
    <t>kabel instalační jádro Cu plné izolace PVC plášť PVC 450/750V (CYKY) 5x1,5mm2</t>
  </si>
  <si>
    <t>-1364080218</t>
  </si>
  <si>
    <t>136</t>
  </si>
  <si>
    <t>741122211</t>
  </si>
  <si>
    <t>Montáž kabelů měděných bez ukončení uložených volně nebo v liště plných kulatých (např. CYKY) počtu a průřezu žil 3x1,5 až 6 mm2</t>
  </si>
  <si>
    <t>486440053</t>
  </si>
  <si>
    <t>https://podminky.urs.cz/item/CS_URS_2022_02/741122211</t>
  </si>
  <si>
    <t>138</t>
  </si>
  <si>
    <t>10.048.186</t>
  </si>
  <si>
    <t>CYKY 3O1,5 (3Ax1,5)</t>
  </si>
  <si>
    <t>-2101626081</t>
  </si>
  <si>
    <t>P</t>
  </si>
  <si>
    <t>Poznámka k položce:
Kabel je určen pro pevné uložení ve vnitřních a venkovních prostorách, v zemi, v betonu.</t>
  </si>
  <si>
    <t>139</t>
  </si>
  <si>
    <t>10.051.448</t>
  </si>
  <si>
    <t>CYKY 3J1,5 (3Cx 1,5)</t>
  </si>
  <si>
    <t>349048858</t>
  </si>
  <si>
    <t>Poznámka k položce:
Kabel je určen pro pevné uložení ve vnitřních a venkovních prostorách, v zemi, v betonu. U těchto kabelů snadno rozlišíte 2 základní  provedení: 3 × 1,5 mm2 vždy s modrým pruhem a 3 × 2,5 mm2 vždy se zeleným pruhem.</t>
  </si>
  <si>
    <t>140</t>
  </si>
  <si>
    <t>10.048.482</t>
  </si>
  <si>
    <t>CYKY 3J2,5 (3Cx 2,5)</t>
  </si>
  <si>
    <t>1462188891</t>
  </si>
  <si>
    <t>83</t>
  </si>
  <si>
    <t>741122231</t>
  </si>
  <si>
    <t>Montáž kabelů měděných bez ukončení uložených volně nebo v liště plných kulatých (např. CYKY) počtu a průřezu žil 5x1,5 až 2,5 mm2</t>
  </si>
  <si>
    <t>1968252397</t>
  </si>
  <si>
    <t>https://podminky.urs.cz/item/CS_URS_2023_01/741122231</t>
  </si>
  <si>
    <t>81</t>
  </si>
  <si>
    <t>741122238</t>
  </si>
  <si>
    <t>Montáž kabelů měděných bez ukončení uložených volně nebo v liště plných kulatých (např. CYKY) počtu a průřezu žil 7x4 mm2</t>
  </si>
  <si>
    <t>2019526037</t>
  </si>
  <si>
    <t>https://podminky.urs.cz/item/CS_URS_2023_01/741122238</t>
  </si>
  <si>
    <t>82</t>
  </si>
  <si>
    <t>2000000385</t>
  </si>
  <si>
    <t>CYKY-O  7x4 RE</t>
  </si>
  <si>
    <t>1971188887</t>
  </si>
  <si>
    <t>57</t>
  </si>
  <si>
    <t>741123235</t>
  </si>
  <si>
    <t>Montáž kabelů hliníkových bez ukončení uložených volně plných nebo laněných kulatých (např. AYKY) počtu a průřezu žil 4x150 až 185 mm2</t>
  </si>
  <si>
    <t>-569655171</t>
  </si>
  <si>
    <t>https://podminky.urs.cz/item/CS_URS_2023_01/741123235</t>
  </si>
  <si>
    <t>58</t>
  </si>
  <si>
    <t>34113083</t>
  </si>
  <si>
    <t>kabel silový jádro Al izolace PVC plášť PVC 0,6/1kV (1-AYKY) 4x150mm2</t>
  </si>
  <si>
    <t>852688684</t>
  </si>
  <si>
    <t>50*1,15 'Přepočtené koeficientem množství</t>
  </si>
  <si>
    <t>85</t>
  </si>
  <si>
    <t>741124703</t>
  </si>
  <si>
    <t>Montáž kabelů měděných ovládacích bez ukončení uložených volně stíněných ovládacích s plným jádrem (např. JYTY) počtu a průměru žil 2 až 19x1 mm2</t>
  </si>
  <si>
    <t>265883123</t>
  </si>
  <si>
    <t>https://podminky.urs.cz/item/CS_URS_2023_01/741124703</t>
  </si>
  <si>
    <t>86</t>
  </si>
  <si>
    <t>34113151</t>
  </si>
  <si>
    <t>kabel ovládací průmyslový stíněný laminovanou Al fólií s příložným Cu drátem jádro Cu plné izolace PVC plášť PVC 250V (JYTY) 7x1,00mm2</t>
  </si>
  <si>
    <t>1390549931</t>
  </si>
  <si>
    <t>40*1,15 'Přepočtené koeficientem množství</t>
  </si>
  <si>
    <t>88</t>
  </si>
  <si>
    <t>1719793687</t>
  </si>
  <si>
    <t>89</t>
  </si>
  <si>
    <t>34113150</t>
  </si>
  <si>
    <t>kabel ovládací průmyslový stíněný laminovanou Al fólií s příložným Cu drátem jádro Cu plné izolace PVC plášť PVC 250V (JYTY) 4x1,00mm2</t>
  </si>
  <si>
    <t>-1839294178</t>
  </si>
  <si>
    <t>30*1,15 'Přepočtené koeficientem množství</t>
  </si>
  <si>
    <t>92</t>
  </si>
  <si>
    <t>741124731</t>
  </si>
  <si>
    <t>Montáž kabelů měděných ovládacích bez ukončení uložených pevně stíněných ovládacích s plným jádrem (např. JYTY) počtu a průměru žil 2 až 19x0,8 mm2</t>
  </si>
  <si>
    <t>1558523717</t>
  </si>
  <si>
    <t>https://podminky.urs.cz/item/CS_URS_2023_01/741124731</t>
  </si>
  <si>
    <t>93</t>
  </si>
  <si>
    <t>34121582</t>
  </si>
  <si>
    <t>kabel ovládací průmyslový stíněný laminovanou Al fólií s příložným Cu drátem jádro Cu plné izolace PVC plášť PVC 250V (JQTQ) 4x0,80mm2</t>
  </si>
  <si>
    <t>350943382</t>
  </si>
  <si>
    <t>94</t>
  </si>
  <si>
    <t>741130001</t>
  </si>
  <si>
    <t>Ukončení vodičů izolovaných s označením a zapojením v rozváděči nebo na přístroji, průřezu žíly do 2,5 mm2</t>
  </si>
  <si>
    <t>1153428426</t>
  </si>
  <si>
    <t>https://podminky.urs.cz/item/CS_URS_2023_01/741130001</t>
  </si>
  <si>
    <t>95</t>
  </si>
  <si>
    <t>741130003</t>
  </si>
  <si>
    <t>Ukončení vodičů izolovaných s označením a zapojením v rozváděči nebo na přístroji, průřezu žíly do 4 mm2</t>
  </si>
  <si>
    <t>1396855551</t>
  </si>
  <si>
    <t>https://podminky.urs.cz/item/CS_URS_2023_01/741130003</t>
  </si>
  <si>
    <t>109</t>
  </si>
  <si>
    <t>741130004</t>
  </si>
  <si>
    <t>Ukončení vodičů izolovaných s označením a zapojením v rozváděči nebo na přístroji, průřezu žíly do 6 mm2</t>
  </si>
  <si>
    <t>-993590695</t>
  </si>
  <si>
    <t>https://podminky.urs.cz/item/CS_URS_2023_01/741130004</t>
  </si>
  <si>
    <t>22</t>
  </si>
  <si>
    <t>741130420</t>
  </si>
  <si>
    <t>Montáž fotovoltaických kabelů nalisování konektoru na fotovoltaický kabel</t>
  </si>
  <si>
    <t>-402101841</t>
  </si>
  <si>
    <t>https://podminky.urs.cz/item/CS_URS_2023_01/741130420</t>
  </si>
  <si>
    <t>23</t>
  </si>
  <si>
    <t>34111853</t>
  </si>
  <si>
    <t>konektor kabelový pár (samec+samice) pro fotovoltaiku</t>
  </si>
  <si>
    <t>-116258980</t>
  </si>
  <si>
    <t>53</t>
  </si>
  <si>
    <t>741132414</t>
  </si>
  <si>
    <t>Ukončení kabelů nebo vodičů koncovkou nebo s vývodkou přírubovou jednocestnou, kabelů nebo vodičů celoplastových, počtu a průřezu žil 3x35+25 mm2</t>
  </si>
  <si>
    <t>-2090505398</t>
  </si>
  <si>
    <t>https://podminky.urs.cz/item/CS_URS_2023_01/741132414</t>
  </si>
  <si>
    <t>55</t>
  </si>
  <si>
    <t>741132418</t>
  </si>
  <si>
    <t>Demontáž ukončení kabelů nebo vodičů koncovkou nebo s vývodkou přírubovou jednocestnou, kabelů nebo vodičů celoplastových, počtu a průřezu žil 3x120+50 mm2</t>
  </si>
  <si>
    <t>-1564010990</t>
  </si>
  <si>
    <t>https://podminky.urs.cz/item/CS_URS_2023_01/741132418</t>
  </si>
  <si>
    <t>52</t>
  </si>
  <si>
    <t>741132421</t>
  </si>
  <si>
    <t>Ukončení kabelů nebo vodičů koncovkou nebo s vývodkou přírubovou jednocestnou, kabelů nebo vodičů celoplastových, počtu a průřezu žil 3x150+70 mm2</t>
  </si>
  <si>
    <t>-1750027920</t>
  </si>
  <si>
    <t>https://podminky.urs.cz/item/CS_URS_2023_01/741132421</t>
  </si>
  <si>
    <t>51</t>
  </si>
  <si>
    <t>741132423</t>
  </si>
  <si>
    <t>Demontáž ukončení kabelů nebo vodičů koncovkou nebo s vývodkou přírubovou jednocestnou, kabelů nebo vodičů celoplastových, počtu a průřezu žil 3x240+120 mm2</t>
  </si>
  <si>
    <t>2004735623</t>
  </si>
  <si>
    <t>https://podminky.urs.cz/item/CS_URS_2023_01/741132423</t>
  </si>
  <si>
    <t>54</t>
  </si>
  <si>
    <t>1839117139</t>
  </si>
  <si>
    <t>56</t>
  </si>
  <si>
    <t>741132425</t>
  </si>
  <si>
    <t>Demontáž ukončení kabelů nebo vodičů koncovkou nebo s vývodkou přírubovou jednocestnou, kabelů nebo vodičů celoplastových, počtu a průřezu žil 4x25 mm2</t>
  </si>
  <si>
    <t>-1534021582</t>
  </si>
  <si>
    <t>https://podminky.urs.cz/item/CS_URS_2023_01/741132425</t>
  </si>
  <si>
    <t>40</t>
  </si>
  <si>
    <t>741210101</t>
  </si>
  <si>
    <t>Montáž rozváděčůë AXV1 ocel. nebo plastový bez zapojení vodičů sestavy hmotnosti do 50 kg</t>
  </si>
  <si>
    <t>1911309619</t>
  </si>
  <si>
    <t>https://podminky.urs.cz/item/CS_URS_2023_01/741210101</t>
  </si>
  <si>
    <t>41</t>
  </si>
  <si>
    <t>94537</t>
  </si>
  <si>
    <t>Dodávka dispečerského rozvaděče AXV1</t>
  </si>
  <si>
    <t>-347893346</t>
  </si>
  <si>
    <t>38</t>
  </si>
  <si>
    <t>741210102</t>
  </si>
  <si>
    <t>Montáž rozváděčů ocelových, hliníkových nebo plastových bez zapojení vodičů sestavy hmotnosti do 100 kg</t>
  </si>
  <si>
    <t>2088309725</t>
  </si>
  <si>
    <t>https://podminky.urs.cz/item/CS_URS_2023_01/741210102</t>
  </si>
  <si>
    <t>39</t>
  </si>
  <si>
    <t>23NAB200.0</t>
  </si>
  <si>
    <t>RDC1, RDC2 - oceloplechový rozváděč IP54/20, vodiče ukončeny přímo na přístrojích - viz jednopolové schéma.</t>
  </si>
  <si>
    <t>1624680252</t>
  </si>
  <si>
    <t>36</t>
  </si>
  <si>
    <t>741210202</t>
  </si>
  <si>
    <t>Montáž rozváděčů skříňových nebo panelových bez zapojení vodičů dělitelných, hmotnosti jednoho pole do 300 kg</t>
  </si>
  <si>
    <t>1494300070</t>
  </si>
  <si>
    <t>https://podminky.urs.cz/item/CS_URS_2023_01/741210202</t>
  </si>
  <si>
    <t>37</t>
  </si>
  <si>
    <t>23NAB200</t>
  </si>
  <si>
    <t>Dodávka rozvaděče RH1 - skříňový rozváděč 800 + 1000 + 600 x 2000 x 600mm, IP40/20. viz. schéma zapojení FVE</t>
  </si>
  <si>
    <t>-1431593533</t>
  </si>
  <si>
    <t>147</t>
  </si>
  <si>
    <t>741310042</t>
  </si>
  <si>
    <t>Montáž spínačů jedno nebo dvoupólových nástěnných se zapojením vodičů, pro prostředí venkovní nebo mokré přepínačů, řazení 6-střídavých</t>
  </si>
  <si>
    <t>601414599</t>
  </si>
  <si>
    <t>148</t>
  </si>
  <si>
    <t>1186670</t>
  </si>
  <si>
    <t>SPINAC C.6 IP44 3553-06929 B</t>
  </si>
  <si>
    <t>2026345429</t>
  </si>
  <si>
    <t>149</t>
  </si>
  <si>
    <t>741313082</t>
  </si>
  <si>
    <t>Montáž zásuvek domovních se zapojením vodičů šroubové připojení venkovní nebo mokré, provedení 2P + PE</t>
  </si>
  <si>
    <t>-1813037012</t>
  </si>
  <si>
    <t>https://podminky.urs.cz/item/CS_URS_2023_01/741313082</t>
  </si>
  <si>
    <t>150</t>
  </si>
  <si>
    <t>34555229</t>
  </si>
  <si>
    <t>zásuvka nástěnná jednonásobná s víčkem, IP44, šroubové svorky</t>
  </si>
  <si>
    <t>-1693566468</t>
  </si>
  <si>
    <t>170</t>
  </si>
  <si>
    <t>1923037804</t>
  </si>
  <si>
    <t>171</t>
  </si>
  <si>
    <t>-1763076229</t>
  </si>
  <si>
    <t>44</t>
  </si>
  <si>
    <t>741320042</t>
  </si>
  <si>
    <t>Montáž pojistek se zapojením vodičů pojistkových částí patron nožových</t>
  </si>
  <si>
    <t>-2059898204</t>
  </si>
  <si>
    <t>https://podminky.urs.cz/item/CS_URS_2023_01/741320042</t>
  </si>
  <si>
    <t>45</t>
  </si>
  <si>
    <t>1000140438</t>
  </si>
  <si>
    <t>PHNA2 224A gG Pojistková vložka RP 0,66kč/ks</t>
  </si>
  <si>
    <t>-1643150796</t>
  </si>
  <si>
    <t>46</t>
  </si>
  <si>
    <t>1000140439</t>
  </si>
  <si>
    <t>PHNA2 250A gG Pojistková vložka RP 0,68kč/ks</t>
  </si>
  <si>
    <t>-457664851</t>
  </si>
  <si>
    <t>47</t>
  </si>
  <si>
    <t>1000140436</t>
  </si>
  <si>
    <t>PHNA2 160A gG Pojistková vložka RP 0,44kč/ks</t>
  </si>
  <si>
    <t>1545176910</t>
  </si>
  <si>
    <t>48</t>
  </si>
  <si>
    <t>1000140437</t>
  </si>
  <si>
    <t xml:space="preserve"> PHNA2 200A gG Pojistková vložka RP 0,44kč/ks</t>
  </si>
  <si>
    <t>-821507966</t>
  </si>
  <si>
    <t>49</t>
  </si>
  <si>
    <t>1000140464</t>
  </si>
  <si>
    <t>PHNA2 63A gG Pojistková vložka RP 0,3kč/ks</t>
  </si>
  <si>
    <t>1635247928</t>
  </si>
  <si>
    <t>69</t>
  </si>
  <si>
    <t>741320105</t>
  </si>
  <si>
    <t>Montáž jističů se zapojením vodičů jednopólových nn do 25 A ve skříni</t>
  </si>
  <si>
    <t>-1185539853</t>
  </si>
  <si>
    <t>https://podminky.urs.cz/item/CS_URS_2023_01/741320105</t>
  </si>
  <si>
    <t>70</t>
  </si>
  <si>
    <t>35822107</t>
  </si>
  <si>
    <t>jistič 1-pólový 6 A vypínací charakteristika B vypínací schopnost 10 kA</t>
  </si>
  <si>
    <t>-1773451955</t>
  </si>
  <si>
    <t>71</t>
  </si>
  <si>
    <t>35822102</t>
  </si>
  <si>
    <t>jistič 1-pólový 2 A vypínací charakteristika B vypínací schopnost10 kA</t>
  </si>
  <si>
    <t>-1923919230</t>
  </si>
  <si>
    <t>72</t>
  </si>
  <si>
    <t>741320165</t>
  </si>
  <si>
    <t>Montáž jističů se zapojením vodičů třípólových nn do 25 A ve skříni</t>
  </si>
  <si>
    <t>-1362526738</t>
  </si>
  <si>
    <t>https://podminky.urs.cz/item/CS_URS_2023_01/741320165</t>
  </si>
  <si>
    <t>73</t>
  </si>
  <si>
    <t>35822155</t>
  </si>
  <si>
    <t>jistič 3-pólový 6 A vypínací charakteristika C vypínací schopnost 10 kA</t>
  </si>
  <si>
    <t>995674029</t>
  </si>
  <si>
    <t>74</t>
  </si>
  <si>
    <t>1163061</t>
  </si>
  <si>
    <t>JISTIC 10kA Ex9BH 3P B2</t>
  </si>
  <si>
    <t>-275570076</t>
  </si>
  <si>
    <t>30</t>
  </si>
  <si>
    <t>741322061</t>
  </si>
  <si>
    <t>Montáž přepěťových ochran DC se zapojením vodičů svodiče přepětí – typ 2 třípólových jednodílných</t>
  </si>
  <si>
    <t>-617485229</t>
  </si>
  <si>
    <t>https://podminky.urs.cz/item/CS_URS_2023_01/741322061</t>
  </si>
  <si>
    <t>31</t>
  </si>
  <si>
    <t xml:space="preserve">Rozvaděč IP65, nehořlavý, ochrana před přepětím SPD typ PV T2, s konektory MC4 a nosnou konstrukci rozvaděče </t>
  </si>
  <si>
    <t>607745121</t>
  </si>
  <si>
    <t>63</t>
  </si>
  <si>
    <t>741331081</t>
  </si>
  <si>
    <t>Montáž měřicích přístrojů se zapojení vodičů síťového přenosu PWM</t>
  </si>
  <si>
    <t>1695763142</t>
  </si>
  <si>
    <t>https://podminky.urs.cz/item/CS_URS_2023_01/741331081</t>
  </si>
  <si>
    <t>65</t>
  </si>
  <si>
    <t>4789</t>
  </si>
  <si>
    <t>síťový přenos PWMi 132 4P</t>
  </si>
  <si>
    <t>1111217774</t>
  </si>
  <si>
    <t>64</t>
  </si>
  <si>
    <t>6148</t>
  </si>
  <si>
    <t>Síťový přenos PWMi 132 8Vs</t>
  </si>
  <si>
    <t>-2034876701</t>
  </si>
  <si>
    <t>66</t>
  </si>
  <si>
    <t>741350201</t>
  </si>
  <si>
    <t>Montáž měřicích transformátorů se zapojením vodičů proudových, nn násuvných</t>
  </si>
  <si>
    <t>109080761</t>
  </si>
  <si>
    <t>https://podminky.urs.cz/item/CS_URS_2023_01/741350201</t>
  </si>
  <si>
    <t>67</t>
  </si>
  <si>
    <t>5471</t>
  </si>
  <si>
    <t>MTP 630/5A, 10VA</t>
  </si>
  <si>
    <t>-938344447</t>
  </si>
  <si>
    <t>158</t>
  </si>
  <si>
    <t>741371102</t>
  </si>
  <si>
    <t>Montáž svítidel LED se zapojením vodičů průmyslových stropních přisazených 1 zdroj s krytem</t>
  </si>
  <si>
    <t>CS ÚRS 2021 01</t>
  </si>
  <si>
    <t>731846965</t>
  </si>
  <si>
    <t>https://podminky.urs.cz/item/CS_URS_2021_01/741371102</t>
  </si>
  <si>
    <t>160</t>
  </si>
  <si>
    <t>3483310801</t>
  </si>
  <si>
    <t>Např. svítidlo HEFRON 15 7k0 840 Průmyslové LED svítidlo (7000 lm; 51.0 W)</t>
  </si>
  <si>
    <t>1967942817</t>
  </si>
  <si>
    <t>151</t>
  </si>
  <si>
    <t>741410072</t>
  </si>
  <si>
    <t>Montáž uzemňovacího vedení s upevněním, propojením a připojením pomocí svorek doplňků ostatních konstrukcí vodičem průřezu do 16 mm2, uloženým pevně</t>
  </si>
  <si>
    <t>124206813</t>
  </si>
  <si>
    <t>https://podminky.urs.cz/item/CS_URS_2022_02/741410072</t>
  </si>
  <si>
    <t>153</t>
  </si>
  <si>
    <t>10.048.422</t>
  </si>
  <si>
    <t>H07V-U 4 zž (CY)</t>
  </si>
  <si>
    <t>1399251282</t>
  </si>
  <si>
    <t>154</t>
  </si>
  <si>
    <t>10.048.827</t>
  </si>
  <si>
    <t>H07V-U 16 zž (CY)</t>
  </si>
  <si>
    <t>1647595513</t>
  </si>
  <si>
    <t>741711001</t>
  </si>
  <si>
    <t>Montáž nosné konstrukce fotovoltaických panelů umístěné na šikmé střeše kotvené přes střešní krytinu do nosné konstrukce</t>
  </si>
  <si>
    <t>-68653878</t>
  </si>
  <si>
    <t>https://podminky.urs.cz/item/CS_URS_2023_01/741711001</t>
  </si>
  <si>
    <t>1660958</t>
  </si>
  <si>
    <t>SOLARNI HLINIKOVY PROFIL 40X40(45) 6200MM</t>
  </si>
  <si>
    <t>-679700506</t>
  </si>
  <si>
    <t>1671637</t>
  </si>
  <si>
    <t>KOMBIŠROUB (KOMBIVRUT)  PRO KONSTRUKCI FVE A KAB. ŽLABŮ, ŠROUB ČI VRUT PROJDE CELOU BETON. KONSTRUKCÍ TL. CCA 5 CM</t>
  </si>
  <si>
    <t>1632183125</t>
  </si>
  <si>
    <t>Poznámka k položce:
ŠROUB ČI VRUT PROJDE CELOU BETON. KONSTRUKCÍ TL. CCA 5 CM</t>
  </si>
  <si>
    <t>12</t>
  </si>
  <si>
    <t>1818300</t>
  </si>
  <si>
    <t>ALU KRAJNI UCHYT 35MM HKU35</t>
  </si>
  <si>
    <t>218818040</t>
  </si>
  <si>
    <t>13</t>
  </si>
  <si>
    <t>1818324</t>
  </si>
  <si>
    <t>ALU STREDOVY UCHYT HSU 50</t>
  </si>
  <si>
    <t>2072609403</t>
  </si>
  <si>
    <t>14</t>
  </si>
  <si>
    <t>1002033864</t>
  </si>
  <si>
    <t>Hliníková nacvakávací matice do profilu s pojistnou kuličkou HNM8, box=100ks</t>
  </si>
  <si>
    <t>1420864029</t>
  </si>
  <si>
    <t>1002033856</t>
  </si>
  <si>
    <t>Šrouby  SI 8/20, box=200ks</t>
  </si>
  <si>
    <t>-578983880</t>
  </si>
  <si>
    <t>1000276111</t>
  </si>
  <si>
    <t>Přírubové matice M10 s ozubením DIN 6923 - A2 ML10, box=200ks</t>
  </si>
  <si>
    <t>-2106687405</t>
  </si>
  <si>
    <t>17</t>
  </si>
  <si>
    <t>1000276115</t>
  </si>
  <si>
    <t>Šrouby "T" s plochou hlavou - A2 ST10/25, box=100ks</t>
  </si>
  <si>
    <t>698983843</t>
  </si>
  <si>
    <t>28</t>
  </si>
  <si>
    <t>741721201</t>
  </si>
  <si>
    <t xml:space="preserve">Montáž fotovoltaických panelů výkonu přes 300 Wp, umístěných na šikmé střeše krystalických, </t>
  </si>
  <si>
    <t>625250888</t>
  </si>
  <si>
    <t>https://podminky.urs.cz/item/CS_URS_2023_01/741721201</t>
  </si>
  <si>
    <t>29</t>
  </si>
  <si>
    <t>35001016</t>
  </si>
  <si>
    <t>panel fotovoltaický monokrystalický 550W Rozměry: 2278x1134x35 mm</t>
  </si>
  <si>
    <t>-1854752437</t>
  </si>
  <si>
    <t>741730022</t>
  </si>
  <si>
    <t>Montáž střídače napětí DC/AC fotovoltaických systémů včetně osazení a připojení síťového DC/AC (On - grid) třífázového, maximální výstupní výkon přes 75 000 W</t>
  </si>
  <si>
    <t>1159492096</t>
  </si>
  <si>
    <t>https://podminky.urs.cz/item/CS_URS_2023_01/741730022</t>
  </si>
  <si>
    <t>33</t>
  </si>
  <si>
    <t>35674002</t>
  </si>
  <si>
    <t>AC: 100 kW, trífázový, 10 MPPT
Komunikace: RS485
Hmotnost: 93,5 kg; rozmery: 678x1008x343 mm (VxŠxH)</t>
  </si>
  <si>
    <t>-52096420</t>
  </si>
  <si>
    <t>34</t>
  </si>
  <si>
    <t>741761002</t>
  </si>
  <si>
    <t>Montáž monitorovacího zařízení fotovoltaických systémů hlavní jednotky přes 1 do 6 střídačů</t>
  </si>
  <si>
    <t>1709330121</t>
  </si>
  <si>
    <t>https://podminky.urs.cz/item/CS_URS_2023_01/741761002</t>
  </si>
  <si>
    <t>35</t>
  </si>
  <si>
    <t>40561082</t>
  </si>
  <si>
    <t>Smart Energy Controller pro sítový strídac
Integrace až 60 strídacu
Hmotnost: 4,0 kg, rozmery: 420x320x131 mm (VxŠxH)</t>
  </si>
  <si>
    <t>1374619118</t>
  </si>
  <si>
    <t>168</t>
  </si>
  <si>
    <t>741761051</t>
  </si>
  <si>
    <t>Montáž monitorovacího zařízení fotovoltaických systémů příslušenství GSM router pro připojení k internetu na odlehlých místech</t>
  </si>
  <si>
    <t>-445356849</t>
  </si>
  <si>
    <t>https://podminky.urs.cz/item/CS_URS_2023_01/741761051</t>
  </si>
  <si>
    <t>169</t>
  </si>
  <si>
    <t>35671224</t>
  </si>
  <si>
    <t>GSM router pro připojení k internetu na odlehlých místech</t>
  </si>
  <si>
    <t>138645589</t>
  </si>
  <si>
    <t>61</t>
  </si>
  <si>
    <t>741791011</t>
  </si>
  <si>
    <t>Montáž ostatních zařízení a příslušenství fotovoltaických systémů síťového analyzátoru</t>
  </si>
  <si>
    <t>-120799844</t>
  </si>
  <si>
    <t>https://podminky.urs.cz/item/CS_URS_2023_01/741791011</t>
  </si>
  <si>
    <t>62</t>
  </si>
  <si>
    <t>35889008</t>
  </si>
  <si>
    <t>analyzátor síťový SMY 133 U 400 X/5A V E4 N G3</t>
  </si>
  <si>
    <t>2061101800</t>
  </si>
  <si>
    <t>104</t>
  </si>
  <si>
    <t>741810003</t>
  </si>
  <si>
    <t>Zkoušky a prohlídky elektrických rozvodů a zařízení celková prohlídka a vyhotovení revizní zprávy pro objem montážních prací přes 500 do 1000 tis. Kč</t>
  </si>
  <si>
    <t>-2023378879</t>
  </si>
  <si>
    <t>https://podminky.urs.cz/item/CS_URS_2023_01/741810003</t>
  </si>
  <si>
    <t>24</t>
  </si>
  <si>
    <t>741910301</t>
  </si>
  <si>
    <t>Montáž roštů a lávek pro volné i pevné uložení kabelů bez podkladových desek a osazení úchytných prvků typových se stojinou, výložníky a odbočkami pozinkovaných nástěnných nebo závěsných jednostranných</t>
  </si>
  <si>
    <t>1653980940</t>
  </si>
  <si>
    <t>https://podminky.urs.cz/item/CS_URS_2023_01/741910301</t>
  </si>
  <si>
    <t>25</t>
  </si>
  <si>
    <t>10.056.410</t>
  </si>
  <si>
    <t>Rošt R I kabelový 400mm-délka 3m S poz.</t>
  </si>
  <si>
    <t>-1440094735</t>
  </si>
  <si>
    <t>5</t>
  </si>
  <si>
    <t>741910413</t>
  </si>
  <si>
    <t>Montáž žlabů bez stojiny a výložníků kovových s podpěrkami a příslušenstvím bez víka, šířky do 125 mm</t>
  </si>
  <si>
    <t>-319430813</t>
  </si>
  <si>
    <t>https://podminky.urs.cz/item/CS_URS_2023_01/741910413</t>
  </si>
  <si>
    <t>98</t>
  </si>
  <si>
    <t>741910415</t>
  </si>
  <si>
    <t>Montáž žlabů bez stojiny a výložníků kovových s podpěrkami a příslušenstvím bez víka, šířky do 500 mm včetně příslušenství</t>
  </si>
  <si>
    <t>-774889344</t>
  </si>
  <si>
    <t>https://podminky.urs.cz/item/CS_URS_2023_01/741910415</t>
  </si>
  <si>
    <t>99</t>
  </si>
  <si>
    <t>1000287770</t>
  </si>
  <si>
    <t>ARKYS ARK-215050 Nosník NZM 500 "GZ" - pro žlab 500/50; 500/100</t>
  </si>
  <si>
    <t>-1191627257</t>
  </si>
  <si>
    <t>100</t>
  </si>
  <si>
    <t>1000287708</t>
  </si>
  <si>
    <t>ARKYS ARK-211270 Žlab MERKUR 2     500/100 "GZ" - vzdálenost podpěr včetně příslušenství</t>
  </si>
  <si>
    <t>228623040</t>
  </si>
  <si>
    <t>6</t>
  </si>
  <si>
    <t>741910421</t>
  </si>
  <si>
    <t>Montáž žlabů bez stojiny a výložníků kovových s podpěrkami a příslušenstvím uzavření víkem</t>
  </si>
  <si>
    <t>-237073226</t>
  </si>
  <si>
    <t>https://podminky.urs.cz/item/CS_URS_2023_01/741910421</t>
  </si>
  <si>
    <t>3</t>
  </si>
  <si>
    <t>1746094</t>
  </si>
  <si>
    <t xml:space="preserve">KONCOVÝ KRYT PROFILU </t>
  </si>
  <si>
    <t>287747880</t>
  </si>
  <si>
    <t>7</t>
  </si>
  <si>
    <t>1000291424</t>
  </si>
  <si>
    <t>KOPOS NIXKZN 50X125 IX  ŽLAB KABELOVÝ NEDĚROVANÝ</t>
  </si>
  <si>
    <t>-15759338</t>
  </si>
  <si>
    <t>8</t>
  </si>
  <si>
    <t>1000291509</t>
  </si>
  <si>
    <t>KOPOS NIXV 125 IX  VÍKO KABELOVÉHO ŽLABU</t>
  </si>
  <si>
    <t>958844198</t>
  </si>
  <si>
    <t>9</t>
  </si>
  <si>
    <t>1000291532</t>
  </si>
  <si>
    <t>KOPOS NIXZ 125 IX  ZÁVĚS</t>
  </si>
  <si>
    <t>2112577970</t>
  </si>
  <si>
    <t>10</t>
  </si>
  <si>
    <t>1000291493</t>
  </si>
  <si>
    <t>KOPOS NIXS 50 IX  SPOJKA</t>
  </si>
  <si>
    <t>-34368545</t>
  </si>
  <si>
    <t>11</t>
  </si>
  <si>
    <t>1000112601</t>
  </si>
  <si>
    <t>KOPOS NIXSM 6X10 IX  ŠROUB+MATICE</t>
  </si>
  <si>
    <t>1425564514</t>
  </si>
  <si>
    <t>156</t>
  </si>
  <si>
    <t>742190004</t>
  </si>
  <si>
    <t>Ostatní práce pro trasy požárně těsnící materiál do prostupu</t>
  </si>
  <si>
    <t>992522787</t>
  </si>
  <si>
    <t>https://podminky.urs.cz/item/CS_URS_2022_02/742190004</t>
  </si>
  <si>
    <t>157</t>
  </si>
  <si>
    <t>11501</t>
  </si>
  <si>
    <t>Izolační deska ORSIL N, 50mm, 1200x600mm, tř. hořl. A1</t>
  </si>
  <si>
    <t>m2</t>
  </si>
  <si>
    <t>-1708339973</t>
  </si>
  <si>
    <t>742</t>
  </si>
  <si>
    <t>Elektroinstalace - slaboproud</t>
  </si>
  <si>
    <t>79</t>
  </si>
  <si>
    <t>742124001</t>
  </si>
  <si>
    <t>Montáž kabelů datových FTP, UTP, STP pro vnitřní rozvody do žlabu nebo lišty</t>
  </si>
  <si>
    <t>-1897506222</t>
  </si>
  <si>
    <t>https://podminky.urs.cz/item/CS_URS_2023_01/742124001</t>
  </si>
  <si>
    <t>80</t>
  </si>
  <si>
    <t>34121274</t>
  </si>
  <si>
    <t>kabel datový celkově stíněný Al fólií jádro Cu plné plášť PVC (F/UTP) kategorie 5e</t>
  </si>
  <si>
    <t>1856194333</t>
  </si>
  <si>
    <t>45*1,2 'Přepočtené koeficientem množství</t>
  </si>
  <si>
    <t>59</t>
  </si>
  <si>
    <t>742220201</t>
  </si>
  <si>
    <t>Montáž převodníku RS485/Ethernet se zdrojem, nastavení</t>
  </si>
  <si>
    <t>-1489805560</t>
  </si>
  <si>
    <t>https://podminky.urs.cz/item/CS_URS_2023_01/742220201</t>
  </si>
  <si>
    <t>60</t>
  </si>
  <si>
    <t>40466055</t>
  </si>
  <si>
    <t>rozhraní sběrnicové RS-485 do jiných systémů</t>
  </si>
  <si>
    <t>-1835238791</t>
  </si>
  <si>
    <t>Práce a dodávky M</t>
  </si>
  <si>
    <t>21-M</t>
  </si>
  <si>
    <t>Elektromontáže</t>
  </si>
  <si>
    <t>42</t>
  </si>
  <si>
    <t>210191536</t>
  </si>
  <si>
    <t xml:space="preserve">Demontáž skříní bez zapojení vodičů plastových do výklenku, typ </t>
  </si>
  <si>
    <t>-650863464</t>
  </si>
  <si>
    <t>https://podminky.urs.cz/item/CS_URS_2023_01/210191536</t>
  </si>
  <si>
    <t>43</t>
  </si>
  <si>
    <t>35711828</t>
  </si>
  <si>
    <t>skříň rozpojovací jistící do výklenku celoplastové provedení výzbroj 6x sada pojistkové spodky nožové velikosti 2 (SR602/NVW2)</t>
  </si>
  <si>
    <t>-913362750</t>
  </si>
  <si>
    <t>50</t>
  </si>
  <si>
    <t>-1545475236</t>
  </si>
  <si>
    <t>120</t>
  </si>
  <si>
    <t>210220020</t>
  </si>
  <si>
    <t>Montáž uzemňovacího vedení s upevněním, propojením a připojením pomocí svorek v zemi s izolací spojů vodičů FeZn páskou průřezu do 120 mm2 v městské zástavbě</t>
  </si>
  <si>
    <t>1501417961</t>
  </si>
  <si>
    <t>https://podminky.urs.cz/item/CS_URS_2023_01/210220020</t>
  </si>
  <si>
    <t>121</t>
  </si>
  <si>
    <t>1000299248</t>
  </si>
  <si>
    <t>FeZn pás 30x4 v.bal. 25kg, Zn, (0,95 kg = 1m)</t>
  </si>
  <si>
    <t>kg</t>
  </si>
  <si>
    <t>478722201</t>
  </si>
  <si>
    <t>167</t>
  </si>
  <si>
    <t>210280002</t>
  </si>
  <si>
    <t>Zkoušky a prohlídky bleskovodu, zkoušení, měření a vyhotovení revizní zprávy pro objem montážních prací přes 100 do 500 tisíc Kč</t>
  </si>
  <si>
    <t>-938806674</t>
  </si>
  <si>
    <t>https://podminky.urs.cz/item/CS_URS_2023_01/210280002</t>
  </si>
  <si>
    <t>22-M</t>
  </si>
  <si>
    <t>Montáže technologických zařízení pro dopravní stavby</t>
  </si>
  <si>
    <t>26</t>
  </si>
  <si>
    <t>228261145</t>
  </si>
  <si>
    <t>Demontáž příchytky kabelové z konstrukce 41 až 54</t>
  </si>
  <si>
    <t>-1441531821</t>
  </si>
  <si>
    <t>https://podminky.urs.cz/item/CS_URS_2023_01/228261145</t>
  </si>
  <si>
    <t>27</t>
  </si>
  <si>
    <t>1141795</t>
  </si>
  <si>
    <t>PRICHYTKA SONAP 52-58MM 2056 M 58 FT</t>
  </si>
  <si>
    <t>256</t>
  </si>
  <si>
    <t>-760751975</t>
  </si>
  <si>
    <t>46-M</t>
  </si>
  <si>
    <t>Zemní práce při extr.mont.pracích</t>
  </si>
  <si>
    <t>122</t>
  </si>
  <si>
    <t>460161172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</si>
  <si>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 skupiny 3</t>
  </si>
  <si>
    <t>84169313</t>
  </si>
  <si>
    <t>https://podminky.urs.cz/item/CS_URS_2023_01/460161172</t>
  </si>
  <si>
    <t>123</t>
  </si>
  <si>
    <t>460431182</t>
  </si>
  <si>
    <t>Zásyp kabelových rýh ručně s přemístění sypaniny ze vzdálenosti do 10 m, s uložením výkopku ve vrstvách včetně zhutnění a úpravy povrchu šířky 35 cm hloubky 80 cm z horniny třídy těžitelnosti I skupiny 3</t>
  </si>
  <si>
    <t>-1759276010</t>
  </si>
  <si>
    <t>https://podminky.urs.cz/item/CS_URS_2023_01/460431182</t>
  </si>
  <si>
    <t>102</t>
  </si>
  <si>
    <t>468081324</t>
  </si>
  <si>
    <t>Vybourání otvorů ve zdivu cihelném plochy přes 0,0225 do 0,09 m2 a tloušťky přes 45 do 60 cm</t>
  </si>
  <si>
    <t>-543775246</t>
  </si>
  <si>
    <t>https://podminky.urs.cz/item/CS_URS_2023_01/468081324</t>
  </si>
  <si>
    <t>101</t>
  </si>
  <si>
    <t>468081425</t>
  </si>
  <si>
    <t>Vybourání otvorů ve zdivu betonovém plochy přes 0,0225 do 0,09 m2 a tloušťky přes 60 do 75 cm</t>
  </si>
  <si>
    <t>1419293229</t>
  </si>
  <si>
    <t>https://podminky.urs.cz/item/CS_URS_2023_01/468081425</t>
  </si>
  <si>
    <t>HZS</t>
  </si>
  <si>
    <t>Hodinové zúčtovací sazby</t>
  </si>
  <si>
    <t>110</t>
  </si>
  <si>
    <t>HZS1291</t>
  </si>
  <si>
    <t>Úklid pracoviště</t>
  </si>
  <si>
    <t>hod</t>
  </si>
  <si>
    <t>CS ÚRS 2018 01</t>
  </si>
  <si>
    <t>512</t>
  </si>
  <si>
    <t>-1330357873</t>
  </si>
  <si>
    <t>111</t>
  </si>
  <si>
    <t>HZS2221xx</t>
  </si>
  <si>
    <t>Spolupráce s revizním technikem</t>
  </si>
  <si>
    <t>1135292590</t>
  </si>
  <si>
    <t>112</t>
  </si>
  <si>
    <t>HZS2222</t>
  </si>
  <si>
    <t>Práce neobsažené v ceníku C21M - elektromontáže, vyhledávací práce, opětné montáže</t>
  </si>
  <si>
    <t>158705791</t>
  </si>
  <si>
    <t>VRN</t>
  </si>
  <si>
    <t>Vedlejší rozpočtové náklady</t>
  </si>
  <si>
    <t>172</t>
  </si>
  <si>
    <t>093548</t>
  </si>
  <si>
    <t>Ostatní náklady potřebné pro řádné zhotovení díla jinde neuvedené ( …………………….. )**</t>
  </si>
  <si>
    <t>sada</t>
  </si>
  <si>
    <t>1509491731</t>
  </si>
  <si>
    <t>Poznámka k položce:
** Dodavatel doplní do závorky specifikaci ostatních, jinde neuvedených nákladů, spojených s realizací předmětu veřejné zakázky. Pokud do závorky nebude dodavatel nic doplňovat má se za to, že žádné ostatní náklady nepožaduje a cenu za tuto položku doplní v hodnotě "0".
***Zadavatel upozorňuje, že v souladu s návrhem smlouvy o dílo platí, že celková nabídková cena zahrnuje veškeré náklady dodavatele spojené s plněním veřejné zakázky (byť nebudou výslovně uvedeny i v cenové tabulce), tj. zejména položky cenové tabulky vztahující se k fotovoltaickým panelům, ke konstrukci FVE či ve vztahu k jiným komponentám a zařízením zahrnují mimo jiné i dodávku, montáž, dopravu a přesun hmot na místo instalace.</t>
  </si>
  <si>
    <t>VRN1</t>
  </si>
  <si>
    <t>Průzkumné, geodetické a projektové práce</t>
  </si>
  <si>
    <t>113</t>
  </si>
  <si>
    <t>013002000</t>
  </si>
  <si>
    <t>Projektové práce SKUTEČNÝ STAV</t>
  </si>
  <si>
    <t>1024</t>
  </si>
  <si>
    <t>868429932</t>
  </si>
  <si>
    <t>VRN4</t>
  </si>
  <si>
    <t>Inženýrská činnost</t>
  </si>
  <si>
    <t>115</t>
  </si>
  <si>
    <t>045002000</t>
  </si>
  <si>
    <t>Nastavení střídačů a zprovoznění sems portálu</t>
  </si>
  <si>
    <t>CS ÚRS 2019 01</t>
  </si>
  <si>
    <t>76021719</t>
  </si>
  <si>
    <t>VRN6</t>
  </si>
  <si>
    <t>Územní vlivy</t>
  </si>
  <si>
    <t>116</t>
  </si>
  <si>
    <t>065002000</t>
  </si>
  <si>
    <t>Mimostaveništní doprava materiálů</t>
  </si>
  <si>
    <t>-1497856335</t>
  </si>
  <si>
    <t>VRN8</t>
  </si>
  <si>
    <t>Přesun stavebních kapacit</t>
  </si>
  <si>
    <t>117</t>
  </si>
  <si>
    <t>081002000</t>
  </si>
  <si>
    <t>Doprava zaměstnanců</t>
  </si>
  <si>
    <t>851381212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</si>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</sst>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8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0" fillId="0" borderId="0" xfId="0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20" applyFont="1" applyAlignment="1" applyProtection="1">
      <alignment vertical="center" wrapText="1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4" fontId="20" fillId="0" borderId="22" xfId="0" applyNumberFormat="1" applyFont="1" applyBorder="1" applyAlignment="1" applyProtection="1">
      <alignment vertical="center"/>
      <protection/>
    </xf>
    <xf numFmtId="4" fontId="7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4" fontId="33" fillId="0" borderId="22" xfId="0" applyNumberFormat="1" applyFont="1" applyBorder="1" applyAlignment="1" applyProtection="1">
      <alignment vertical="center"/>
      <protection/>
    </xf>
    <xf numFmtId="0" fontId="20" fillId="2" borderId="22" xfId="0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Alignment="1">
      <alignment horizontal="center" vertical="center"/>
    </xf>
    <xf numFmtId="0" fontId="0" fillId="0" borderId="0" xfId="0"/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 wrapText="1"/>
    </xf>
    <xf numFmtId="0" fontId="38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97013217" TargetMode="External" /><Relationship Id="rId2" Type="http://schemas.openxmlformats.org/officeDocument/2006/relationships/hyperlink" Target="https://podminky.urs.cz/item/CS_URS_2022_02/997013501" TargetMode="External" /><Relationship Id="rId3" Type="http://schemas.openxmlformats.org/officeDocument/2006/relationships/hyperlink" Target="https://podminky.urs.cz/item/CS_URS_2022_02/997013631" TargetMode="External" /><Relationship Id="rId4" Type="http://schemas.openxmlformats.org/officeDocument/2006/relationships/hyperlink" Target="https://podminky.urs.cz/item/CS_URS_2022_02/741110043" TargetMode="External" /><Relationship Id="rId5" Type="http://schemas.openxmlformats.org/officeDocument/2006/relationships/hyperlink" Target="https://podminky.urs.cz/item/CS_URS_2023_01/741110501" TargetMode="External" /><Relationship Id="rId6" Type="http://schemas.openxmlformats.org/officeDocument/2006/relationships/hyperlink" Target="https://podminky.urs.cz/item/CS_URS_2023_01/741110502" TargetMode="External" /><Relationship Id="rId7" Type="http://schemas.openxmlformats.org/officeDocument/2006/relationships/hyperlink" Target="https://podminky.urs.cz/item/CS_URS_2022_02/741112023" TargetMode="External" /><Relationship Id="rId8" Type="http://schemas.openxmlformats.org/officeDocument/2006/relationships/hyperlink" Target="https://podminky.urs.cz/item/CS_URS_2022_02/741112111" TargetMode="External" /><Relationship Id="rId9" Type="http://schemas.openxmlformats.org/officeDocument/2006/relationships/hyperlink" Target="https://podminky.urs.cz/item/CS_URS_2023_01/741120107" TargetMode="External" /><Relationship Id="rId10" Type="http://schemas.openxmlformats.org/officeDocument/2006/relationships/hyperlink" Target="https://podminky.urs.cz/item/CS_URS_2023_01/741120225" TargetMode="External" /><Relationship Id="rId11" Type="http://schemas.openxmlformats.org/officeDocument/2006/relationships/hyperlink" Target="https://podminky.urs.cz/item/CS_URS_2023_01/741120325" TargetMode="External" /><Relationship Id="rId12" Type="http://schemas.openxmlformats.org/officeDocument/2006/relationships/hyperlink" Target="https://podminky.urs.cz/item/CS_URS_2023_01/741122041" TargetMode="External" /><Relationship Id="rId13" Type="http://schemas.openxmlformats.org/officeDocument/2006/relationships/hyperlink" Target="https://podminky.urs.cz/item/CS_URS_2022_02/741122211" TargetMode="External" /><Relationship Id="rId14" Type="http://schemas.openxmlformats.org/officeDocument/2006/relationships/hyperlink" Target="https://podminky.urs.cz/item/CS_URS_2023_01/741122231" TargetMode="External" /><Relationship Id="rId15" Type="http://schemas.openxmlformats.org/officeDocument/2006/relationships/hyperlink" Target="https://podminky.urs.cz/item/CS_URS_2023_01/741122238" TargetMode="External" /><Relationship Id="rId16" Type="http://schemas.openxmlformats.org/officeDocument/2006/relationships/hyperlink" Target="https://podminky.urs.cz/item/CS_URS_2023_01/741123235" TargetMode="External" /><Relationship Id="rId17" Type="http://schemas.openxmlformats.org/officeDocument/2006/relationships/hyperlink" Target="https://podminky.urs.cz/item/CS_URS_2023_01/741124703" TargetMode="External" /><Relationship Id="rId18" Type="http://schemas.openxmlformats.org/officeDocument/2006/relationships/hyperlink" Target="https://podminky.urs.cz/item/CS_URS_2023_01/741124703" TargetMode="External" /><Relationship Id="rId19" Type="http://schemas.openxmlformats.org/officeDocument/2006/relationships/hyperlink" Target="https://podminky.urs.cz/item/CS_URS_2023_01/741124731" TargetMode="External" /><Relationship Id="rId20" Type="http://schemas.openxmlformats.org/officeDocument/2006/relationships/hyperlink" Target="https://podminky.urs.cz/item/CS_URS_2023_01/741130001" TargetMode="External" /><Relationship Id="rId21" Type="http://schemas.openxmlformats.org/officeDocument/2006/relationships/hyperlink" Target="https://podminky.urs.cz/item/CS_URS_2023_01/741130003" TargetMode="External" /><Relationship Id="rId22" Type="http://schemas.openxmlformats.org/officeDocument/2006/relationships/hyperlink" Target="https://podminky.urs.cz/item/CS_URS_2023_01/741130004" TargetMode="External" /><Relationship Id="rId23" Type="http://schemas.openxmlformats.org/officeDocument/2006/relationships/hyperlink" Target="https://podminky.urs.cz/item/CS_URS_2023_01/741130420" TargetMode="External" /><Relationship Id="rId24" Type="http://schemas.openxmlformats.org/officeDocument/2006/relationships/hyperlink" Target="https://podminky.urs.cz/item/CS_URS_2023_01/741132414" TargetMode="External" /><Relationship Id="rId25" Type="http://schemas.openxmlformats.org/officeDocument/2006/relationships/hyperlink" Target="https://podminky.urs.cz/item/CS_URS_2023_01/741132418" TargetMode="External" /><Relationship Id="rId26" Type="http://schemas.openxmlformats.org/officeDocument/2006/relationships/hyperlink" Target="https://podminky.urs.cz/item/CS_URS_2023_01/741132421" TargetMode="External" /><Relationship Id="rId27" Type="http://schemas.openxmlformats.org/officeDocument/2006/relationships/hyperlink" Target="https://podminky.urs.cz/item/CS_URS_2023_01/741132423" TargetMode="External" /><Relationship Id="rId28" Type="http://schemas.openxmlformats.org/officeDocument/2006/relationships/hyperlink" Target="https://podminky.urs.cz/item/CS_URS_2023_01/741132423" TargetMode="External" /><Relationship Id="rId29" Type="http://schemas.openxmlformats.org/officeDocument/2006/relationships/hyperlink" Target="https://podminky.urs.cz/item/CS_URS_2023_01/741132425" TargetMode="External" /><Relationship Id="rId30" Type="http://schemas.openxmlformats.org/officeDocument/2006/relationships/hyperlink" Target="https://podminky.urs.cz/item/CS_URS_2023_01/741210101" TargetMode="External" /><Relationship Id="rId31" Type="http://schemas.openxmlformats.org/officeDocument/2006/relationships/hyperlink" Target="https://podminky.urs.cz/item/CS_URS_2023_01/741210102" TargetMode="External" /><Relationship Id="rId32" Type="http://schemas.openxmlformats.org/officeDocument/2006/relationships/hyperlink" Target="https://podminky.urs.cz/item/CS_URS_2023_01/741210202" TargetMode="External" /><Relationship Id="rId33" Type="http://schemas.openxmlformats.org/officeDocument/2006/relationships/hyperlink" Target="https://podminky.urs.cz/item/CS_URS_2023_01/741313082" TargetMode="External" /><Relationship Id="rId34" Type="http://schemas.openxmlformats.org/officeDocument/2006/relationships/hyperlink" Target="https://podminky.urs.cz/item/CS_URS_2023_01/741313082" TargetMode="External" /><Relationship Id="rId35" Type="http://schemas.openxmlformats.org/officeDocument/2006/relationships/hyperlink" Target="https://podminky.urs.cz/item/CS_URS_2023_01/741320042" TargetMode="External" /><Relationship Id="rId36" Type="http://schemas.openxmlformats.org/officeDocument/2006/relationships/hyperlink" Target="https://podminky.urs.cz/item/CS_URS_2023_01/741320105" TargetMode="External" /><Relationship Id="rId37" Type="http://schemas.openxmlformats.org/officeDocument/2006/relationships/hyperlink" Target="https://podminky.urs.cz/item/CS_URS_2023_01/741320165" TargetMode="External" /><Relationship Id="rId38" Type="http://schemas.openxmlformats.org/officeDocument/2006/relationships/hyperlink" Target="https://podminky.urs.cz/item/CS_URS_2023_01/741322061" TargetMode="External" /><Relationship Id="rId39" Type="http://schemas.openxmlformats.org/officeDocument/2006/relationships/hyperlink" Target="https://podminky.urs.cz/item/CS_URS_2023_01/741331081" TargetMode="External" /><Relationship Id="rId40" Type="http://schemas.openxmlformats.org/officeDocument/2006/relationships/hyperlink" Target="https://podminky.urs.cz/item/CS_URS_2023_01/741350201" TargetMode="External" /><Relationship Id="rId41" Type="http://schemas.openxmlformats.org/officeDocument/2006/relationships/hyperlink" Target="https://podminky.urs.cz/item/CS_URS_2021_01/741371102" TargetMode="External" /><Relationship Id="rId42" Type="http://schemas.openxmlformats.org/officeDocument/2006/relationships/hyperlink" Target="https://podminky.urs.cz/item/CS_URS_2022_02/741410072" TargetMode="External" /><Relationship Id="rId43" Type="http://schemas.openxmlformats.org/officeDocument/2006/relationships/hyperlink" Target="https://podminky.urs.cz/item/CS_URS_2023_01/741711001" TargetMode="External" /><Relationship Id="rId44" Type="http://schemas.openxmlformats.org/officeDocument/2006/relationships/hyperlink" Target="https://podminky.urs.cz/item/CS_URS_2023_01/741721201" TargetMode="External" /><Relationship Id="rId45" Type="http://schemas.openxmlformats.org/officeDocument/2006/relationships/hyperlink" Target="https://podminky.urs.cz/item/CS_URS_2023_01/741730022" TargetMode="External" /><Relationship Id="rId46" Type="http://schemas.openxmlformats.org/officeDocument/2006/relationships/hyperlink" Target="https://podminky.urs.cz/item/CS_URS_2023_01/741761002" TargetMode="External" /><Relationship Id="rId47" Type="http://schemas.openxmlformats.org/officeDocument/2006/relationships/hyperlink" Target="https://podminky.urs.cz/item/CS_URS_2023_01/741761051" TargetMode="External" /><Relationship Id="rId48" Type="http://schemas.openxmlformats.org/officeDocument/2006/relationships/hyperlink" Target="https://podminky.urs.cz/item/CS_URS_2023_01/741791011" TargetMode="External" /><Relationship Id="rId49" Type="http://schemas.openxmlformats.org/officeDocument/2006/relationships/hyperlink" Target="https://podminky.urs.cz/item/CS_URS_2023_01/741810003" TargetMode="External" /><Relationship Id="rId50" Type="http://schemas.openxmlformats.org/officeDocument/2006/relationships/hyperlink" Target="https://podminky.urs.cz/item/CS_URS_2023_01/741910301" TargetMode="External" /><Relationship Id="rId51" Type="http://schemas.openxmlformats.org/officeDocument/2006/relationships/hyperlink" Target="https://podminky.urs.cz/item/CS_URS_2023_01/741910413" TargetMode="External" /><Relationship Id="rId52" Type="http://schemas.openxmlformats.org/officeDocument/2006/relationships/hyperlink" Target="https://podminky.urs.cz/item/CS_URS_2023_01/741910415" TargetMode="External" /><Relationship Id="rId53" Type="http://schemas.openxmlformats.org/officeDocument/2006/relationships/hyperlink" Target="https://podminky.urs.cz/item/CS_URS_2023_01/741910421" TargetMode="External" /><Relationship Id="rId54" Type="http://schemas.openxmlformats.org/officeDocument/2006/relationships/hyperlink" Target="https://podminky.urs.cz/item/CS_URS_2022_02/742190004" TargetMode="External" /><Relationship Id="rId55" Type="http://schemas.openxmlformats.org/officeDocument/2006/relationships/hyperlink" Target="https://podminky.urs.cz/item/CS_URS_2023_01/742124001" TargetMode="External" /><Relationship Id="rId56" Type="http://schemas.openxmlformats.org/officeDocument/2006/relationships/hyperlink" Target="https://podminky.urs.cz/item/CS_URS_2023_01/742220201" TargetMode="External" /><Relationship Id="rId57" Type="http://schemas.openxmlformats.org/officeDocument/2006/relationships/hyperlink" Target="https://podminky.urs.cz/item/CS_URS_2023_01/210191536" TargetMode="External" /><Relationship Id="rId58" Type="http://schemas.openxmlformats.org/officeDocument/2006/relationships/hyperlink" Target="https://podminky.urs.cz/item/CS_URS_2023_01/210191536" TargetMode="External" /><Relationship Id="rId59" Type="http://schemas.openxmlformats.org/officeDocument/2006/relationships/hyperlink" Target="https://podminky.urs.cz/item/CS_URS_2023_01/210220020" TargetMode="External" /><Relationship Id="rId60" Type="http://schemas.openxmlformats.org/officeDocument/2006/relationships/hyperlink" Target="https://podminky.urs.cz/item/CS_URS_2023_01/210280002" TargetMode="External" /><Relationship Id="rId61" Type="http://schemas.openxmlformats.org/officeDocument/2006/relationships/hyperlink" Target="https://podminky.urs.cz/item/CS_URS_2023_01/228261145" TargetMode="External" /><Relationship Id="rId62" Type="http://schemas.openxmlformats.org/officeDocument/2006/relationships/hyperlink" Target="https://podminky.urs.cz/item/CS_URS_2023_01/460161172" TargetMode="External" /><Relationship Id="rId63" Type="http://schemas.openxmlformats.org/officeDocument/2006/relationships/hyperlink" Target="https://podminky.urs.cz/item/CS_URS_2023_01/460431182" TargetMode="External" /><Relationship Id="rId64" Type="http://schemas.openxmlformats.org/officeDocument/2006/relationships/hyperlink" Target="https://podminky.urs.cz/item/CS_URS_2023_01/468081324" TargetMode="External" /><Relationship Id="rId65" Type="http://schemas.openxmlformats.org/officeDocument/2006/relationships/hyperlink" Target="https://podminky.urs.cz/item/CS_URS_2023_01/468081425" TargetMode="External" /><Relationship Id="rId66" Type="http://schemas.openxmlformats.org/officeDocument/2006/relationships/drawing" Target="../drawings/drawing2.xml" /><Relationship Id="rId6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75" t="s">
        <v>6</v>
      </c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s="1" customFormat="1" ht="12" customHeight="1">
      <c r="B5" s="19"/>
      <c r="D5" s="23" t="s">
        <v>14</v>
      </c>
      <c r="K5" s="305" t="s">
        <v>15</v>
      </c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R5" s="19"/>
      <c r="BE5" s="302" t="s">
        <v>16</v>
      </c>
      <c r="BS5" s="16" t="s">
        <v>7</v>
      </c>
    </row>
    <row r="6" spans="2:71" s="1" customFormat="1" ht="36.95" customHeight="1">
      <c r="B6" s="19"/>
      <c r="D6" s="25" t="s">
        <v>17</v>
      </c>
      <c r="K6" s="306" t="s">
        <v>18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R6" s="19"/>
      <c r="BE6" s="303"/>
      <c r="BS6" s="16" t="s">
        <v>7</v>
      </c>
    </row>
    <row r="7" spans="2:71" s="1" customFormat="1" ht="12" customHeight="1">
      <c r="B7" s="19"/>
      <c r="D7" s="26" t="s">
        <v>19</v>
      </c>
      <c r="K7" s="24" t="s">
        <v>3</v>
      </c>
      <c r="AK7" s="26" t="s">
        <v>20</v>
      </c>
      <c r="AN7" s="24" t="s">
        <v>3</v>
      </c>
      <c r="AR7" s="19"/>
      <c r="BE7" s="303"/>
      <c r="BS7" s="16" t="s">
        <v>7</v>
      </c>
    </row>
    <row r="8" spans="2:71" s="1" customFormat="1" ht="12" customHeight="1">
      <c r="B8" s="19"/>
      <c r="D8" s="26" t="s">
        <v>21</v>
      </c>
      <c r="K8" s="24" t="s">
        <v>22</v>
      </c>
      <c r="AK8" s="26" t="s">
        <v>23</v>
      </c>
      <c r="AN8" s="27" t="s">
        <v>29</v>
      </c>
      <c r="AR8" s="19"/>
      <c r="BE8" s="303"/>
      <c r="BS8" s="16" t="s">
        <v>7</v>
      </c>
    </row>
    <row r="9" spans="2:71" s="1" customFormat="1" ht="14.45" customHeight="1">
      <c r="B9" s="19"/>
      <c r="AR9" s="19"/>
      <c r="BE9" s="303"/>
      <c r="BS9" s="16" t="s">
        <v>7</v>
      </c>
    </row>
    <row r="10" spans="2:71" s="1" customFormat="1" ht="12" customHeight="1">
      <c r="B10" s="19"/>
      <c r="D10" s="26" t="s">
        <v>24</v>
      </c>
      <c r="AK10" s="26" t="s">
        <v>25</v>
      </c>
      <c r="AN10" s="24" t="s">
        <v>3</v>
      </c>
      <c r="AR10" s="19"/>
      <c r="BE10" s="303"/>
      <c r="BS10" s="16" t="s">
        <v>7</v>
      </c>
    </row>
    <row r="11" spans="2:71" s="1" customFormat="1" ht="18.4" customHeight="1">
      <c r="B11" s="19"/>
      <c r="E11" s="24" t="s">
        <v>26</v>
      </c>
      <c r="AK11" s="26" t="s">
        <v>27</v>
      </c>
      <c r="AN11" s="24" t="s">
        <v>3</v>
      </c>
      <c r="AR11" s="19"/>
      <c r="BE11" s="303"/>
      <c r="BS11" s="16" t="s">
        <v>7</v>
      </c>
    </row>
    <row r="12" spans="2:71" s="1" customFormat="1" ht="6.95" customHeight="1">
      <c r="B12" s="19"/>
      <c r="AR12" s="19"/>
      <c r="BE12" s="303"/>
      <c r="BS12" s="16" t="s">
        <v>7</v>
      </c>
    </row>
    <row r="13" spans="2:71" s="1" customFormat="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303"/>
      <c r="BS13" s="16" t="s">
        <v>7</v>
      </c>
    </row>
    <row r="14" spans="2:71" ht="12.75">
      <c r="B14" s="19"/>
      <c r="E14" s="307" t="s">
        <v>29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26" t="s">
        <v>27</v>
      </c>
      <c r="AN14" s="28" t="s">
        <v>29</v>
      </c>
      <c r="AR14" s="19"/>
      <c r="BE14" s="303"/>
      <c r="BS14" s="16" t="s">
        <v>7</v>
      </c>
    </row>
    <row r="15" spans="2:71" s="1" customFormat="1" ht="6.95" customHeight="1">
      <c r="B15" s="19"/>
      <c r="AR15" s="19"/>
      <c r="BE15" s="303"/>
      <c r="BS15" s="16" t="s">
        <v>4</v>
      </c>
    </row>
    <row r="16" spans="2:71" s="1" customFormat="1" ht="12" customHeight="1">
      <c r="B16" s="19"/>
      <c r="D16" s="26" t="s">
        <v>30</v>
      </c>
      <c r="AK16" s="26" t="s">
        <v>25</v>
      </c>
      <c r="AN16" s="24" t="s">
        <v>3</v>
      </c>
      <c r="AR16" s="19"/>
      <c r="BE16" s="303"/>
      <c r="BS16" s="16" t="s">
        <v>4</v>
      </c>
    </row>
    <row r="17" spans="2:71" s="1" customFormat="1" ht="18.4" customHeight="1">
      <c r="B17" s="19"/>
      <c r="E17" s="24" t="s">
        <v>31</v>
      </c>
      <c r="AK17" s="26" t="s">
        <v>27</v>
      </c>
      <c r="AN17" s="24" t="s">
        <v>3</v>
      </c>
      <c r="AR17" s="19"/>
      <c r="BE17" s="303"/>
      <c r="BS17" s="16" t="s">
        <v>32</v>
      </c>
    </row>
    <row r="18" spans="2:71" s="1" customFormat="1" ht="6.95" customHeight="1">
      <c r="B18" s="19"/>
      <c r="AR18" s="19"/>
      <c r="BE18" s="303"/>
      <c r="BS18" s="16" t="s">
        <v>7</v>
      </c>
    </row>
    <row r="19" spans="2:71" s="1" customFormat="1" ht="12" customHeight="1">
      <c r="B19" s="19"/>
      <c r="D19" s="26" t="s">
        <v>33</v>
      </c>
      <c r="AK19" s="26" t="s">
        <v>25</v>
      </c>
      <c r="AN19" s="24" t="s">
        <v>3</v>
      </c>
      <c r="AR19" s="19"/>
      <c r="BE19" s="303"/>
      <c r="BS19" s="16" t="s">
        <v>7</v>
      </c>
    </row>
    <row r="20" spans="2:71" s="1" customFormat="1" ht="18.4" customHeight="1">
      <c r="B20" s="19"/>
      <c r="E20" s="24" t="s">
        <v>34</v>
      </c>
      <c r="AK20" s="26" t="s">
        <v>27</v>
      </c>
      <c r="AN20" s="24" t="s">
        <v>3</v>
      </c>
      <c r="AR20" s="19"/>
      <c r="BE20" s="303"/>
      <c r="BS20" s="16" t="s">
        <v>4</v>
      </c>
    </row>
    <row r="21" spans="2:57" s="1" customFormat="1" ht="6.95" customHeight="1">
      <c r="B21" s="19"/>
      <c r="AR21" s="19"/>
      <c r="BE21" s="303"/>
    </row>
    <row r="22" spans="2:57" s="1" customFormat="1" ht="12" customHeight="1">
      <c r="B22" s="19"/>
      <c r="D22" s="26" t="s">
        <v>35</v>
      </c>
      <c r="AR22" s="19"/>
      <c r="BE22" s="303"/>
    </row>
    <row r="23" spans="2:57" s="1" customFormat="1" ht="47.25" customHeight="1">
      <c r="B23" s="19"/>
      <c r="E23" s="309" t="s">
        <v>36</v>
      </c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R23" s="19"/>
      <c r="BE23" s="303"/>
    </row>
    <row r="24" spans="2:57" s="1" customFormat="1" ht="6.95" customHeight="1">
      <c r="B24" s="19"/>
      <c r="AR24" s="19"/>
      <c r="BE24" s="303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303"/>
    </row>
    <row r="26" spans="1:57" s="2" customFormat="1" ht="25.9" customHeight="1">
      <c r="A26" s="31"/>
      <c r="B26" s="32"/>
      <c r="C26" s="31"/>
      <c r="D26" s="33" t="s">
        <v>37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10">
        <f>ROUND(AG54,2)</f>
        <v>0</v>
      </c>
      <c r="AL26" s="311"/>
      <c r="AM26" s="311"/>
      <c r="AN26" s="311"/>
      <c r="AO26" s="311"/>
      <c r="AP26" s="31"/>
      <c r="AQ26" s="31"/>
      <c r="AR26" s="32"/>
      <c r="BE26" s="303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303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2" t="s">
        <v>38</v>
      </c>
      <c r="M28" s="312"/>
      <c r="N28" s="312"/>
      <c r="O28" s="312"/>
      <c r="P28" s="312"/>
      <c r="Q28" s="31"/>
      <c r="R28" s="31"/>
      <c r="S28" s="31"/>
      <c r="T28" s="31"/>
      <c r="U28" s="31"/>
      <c r="V28" s="31"/>
      <c r="W28" s="312" t="s">
        <v>39</v>
      </c>
      <c r="X28" s="312"/>
      <c r="Y28" s="312"/>
      <c r="Z28" s="312"/>
      <c r="AA28" s="312"/>
      <c r="AB28" s="312"/>
      <c r="AC28" s="312"/>
      <c r="AD28" s="312"/>
      <c r="AE28" s="312"/>
      <c r="AF28" s="31"/>
      <c r="AG28" s="31"/>
      <c r="AH28" s="31"/>
      <c r="AI28" s="31"/>
      <c r="AJ28" s="31"/>
      <c r="AK28" s="312" t="s">
        <v>40</v>
      </c>
      <c r="AL28" s="312"/>
      <c r="AM28" s="312"/>
      <c r="AN28" s="312"/>
      <c r="AO28" s="312"/>
      <c r="AP28" s="31"/>
      <c r="AQ28" s="31"/>
      <c r="AR28" s="32"/>
      <c r="BE28" s="303"/>
    </row>
    <row r="29" spans="2:57" s="3" customFormat="1" ht="14.45" customHeight="1">
      <c r="B29" s="36"/>
      <c r="D29" s="26" t="s">
        <v>41</v>
      </c>
      <c r="F29" s="26" t="s">
        <v>42</v>
      </c>
      <c r="L29" s="297">
        <v>0.21</v>
      </c>
      <c r="M29" s="296"/>
      <c r="N29" s="296"/>
      <c r="O29" s="296"/>
      <c r="P29" s="296"/>
      <c r="W29" s="295">
        <f>ROUND(AZ54,2)</f>
        <v>0</v>
      </c>
      <c r="X29" s="296"/>
      <c r="Y29" s="296"/>
      <c r="Z29" s="296"/>
      <c r="AA29" s="296"/>
      <c r="AB29" s="296"/>
      <c r="AC29" s="296"/>
      <c r="AD29" s="296"/>
      <c r="AE29" s="296"/>
      <c r="AK29" s="295">
        <f>ROUND(AV54,2)</f>
        <v>0</v>
      </c>
      <c r="AL29" s="296"/>
      <c r="AM29" s="296"/>
      <c r="AN29" s="296"/>
      <c r="AO29" s="296"/>
      <c r="AR29" s="36"/>
      <c r="BE29" s="304"/>
    </row>
    <row r="30" spans="2:57" s="3" customFormat="1" ht="14.45" customHeight="1">
      <c r="B30" s="36"/>
      <c r="F30" s="26" t="s">
        <v>43</v>
      </c>
      <c r="L30" s="297">
        <v>0.15</v>
      </c>
      <c r="M30" s="296"/>
      <c r="N30" s="296"/>
      <c r="O30" s="296"/>
      <c r="P30" s="296"/>
      <c r="W30" s="295">
        <f>ROUND(BA54,2)</f>
        <v>0</v>
      </c>
      <c r="X30" s="296"/>
      <c r="Y30" s="296"/>
      <c r="Z30" s="296"/>
      <c r="AA30" s="296"/>
      <c r="AB30" s="296"/>
      <c r="AC30" s="296"/>
      <c r="AD30" s="296"/>
      <c r="AE30" s="296"/>
      <c r="AK30" s="295">
        <f>ROUND(AW54,2)</f>
        <v>0</v>
      </c>
      <c r="AL30" s="296"/>
      <c r="AM30" s="296"/>
      <c r="AN30" s="296"/>
      <c r="AO30" s="296"/>
      <c r="AR30" s="36"/>
      <c r="BE30" s="304"/>
    </row>
    <row r="31" spans="2:57" s="3" customFormat="1" ht="14.45" customHeight="1" hidden="1">
      <c r="B31" s="36"/>
      <c r="F31" s="26" t="s">
        <v>44</v>
      </c>
      <c r="L31" s="297">
        <v>0.21</v>
      </c>
      <c r="M31" s="296"/>
      <c r="N31" s="296"/>
      <c r="O31" s="296"/>
      <c r="P31" s="296"/>
      <c r="W31" s="295">
        <f>ROUND(BB54,2)</f>
        <v>0</v>
      </c>
      <c r="X31" s="296"/>
      <c r="Y31" s="296"/>
      <c r="Z31" s="296"/>
      <c r="AA31" s="296"/>
      <c r="AB31" s="296"/>
      <c r="AC31" s="296"/>
      <c r="AD31" s="296"/>
      <c r="AE31" s="296"/>
      <c r="AK31" s="295">
        <v>0</v>
      </c>
      <c r="AL31" s="296"/>
      <c r="AM31" s="296"/>
      <c r="AN31" s="296"/>
      <c r="AO31" s="296"/>
      <c r="AR31" s="36"/>
      <c r="BE31" s="304"/>
    </row>
    <row r="32" spans="2:57" s="3" customFormat="1" ht="14.45" customHeight="1" hidden="1">
      <c r="B32" s="36"/>
      <c r="F32" s="26" t="s">
        <v>45</v>
      </c>
      <c r="L32" s="297">
        <v>0.15</v>
      </c>
      <c r="M32" s="296"/>
      <c r="N32" s="296"/>
      <c r="O32" s="296"/>
      <c r="P32" s="296"/>
      <c r="W32" s="295">
        <f>ROUND(BC54,2)</f>
        <v>0</v>
      </c>
      <c r="X32" s="296"/>
      <c r="Y32" s="296"/>
      <c r="Z32" s="296"/>
      <c r="AA32" s="296"/>
      <c r="AB32" s="296"/>
      <c r="AC32" s="296"/>
      <c r="AD32" s="296"/>
      <c r="AE32" s="296"/>
      <c r="AK32" s="295">
        <v>0</v>
      </c>
      <c r="AL32" s="296"/>
      <c r="AM32" s="296"/>
      <c r="AN32" s="296"/>
      <c r="AO32" s="296"/>
      <c r="AR32" s="36"/>
      <c r="BE32" s="304"/>
    </row>
    <row r="33" spans="2:44" s="3" customFormat="1" ht="14.45" customHeight="1" hidden="1">
      <c r="B33" s="36"/>
      <c r="F33" s="26" t="s">
        <v>46</v>
      </c>
      <c r="L33" s="297">
        <v>0</v>
      </c>
      <c r="M33" s="296"/>
      <c r="N33" s="296"/>
      <c r="O33" s="296"/>
      <c r="P33" s="296"/>
      <c r="W33" s="295">
        <f>ROUND(BD54,2)</f>
        <v>0</v>
      </c>
      <c r="X33" s="296"/>
      <c r="Y33" s="296"/>
      <c r="Z33" s="296"/>
      <c r="AA33" s="296"/>
      <c r="AB33" s="296"/>
      <c r="AC33" s="296"/>
      <c r="AD33" s="296"/>
      <c r="AE33" s="296"/>
      <c r="AK33" s="295">
        <v>0</v>
      </c>
      <c r="AL33" s="296"/>
      <c r="AM33" s="296"/>
      <c r="AN33" s="296"/>
      <c r="AO33" s="296"/>
      <c r="AR33" s="36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31"/>
    </row>
    <row r="35" spans="1:57" s="2" customFormat="1" ht="25.9" customHeight="1">
      <c r="A35" s="31"/>
      <c r="B35" s="32"/>
      <c r="C35" s="37"/>
      <c r="D35" s="38" t="s">
        <v>47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48</v>
      </c>
      <c r="U35" s="39"/>
      <c r="V35" s="39"/>
      <c r="W35" s="39"/>
      <c r="X35" s="298" t="s">
        <v>49</v>
      </c>
      <c r="Y35" s="299"/>
      <c r="Z35" s="299"/>
      <c r="AA35" s="299"/>
      <c r="AB35" s="299"/>
      <c r="AC35" s="39"/>
      <c r="AD35" s="39"/>
      <c r="AE35" s="39"/>
      <c r="AF35" s="39"/>
      <c r="AG35" s="39"/>
      <c r="AH35" s="39"/>
      <c r="AI35" s="39"/>
      <c r="AJ35" s="39"/>
      <c r="AK35" s="300">
        <f>SUM(AK26:AK33)</f>
        <v>0</v>
      </c>
      <c r="AL35" s="299"/>
      <c r="AM35" s="299"/>
      <c r="AN35" s="299"/>
      <c r="AO35" s="301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6.95" customHeight="1">
      <c r="A37" s="31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  <c r="BE37" s="31"/>
    </row>
    <row r="41" spans="1:57" s="2" customFormat="1" ht="6.95" customHeight="1">
      <c r="A41" s="31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  <c r="BE41" s="31"/>
    </row>
    <row r="42" spans="1:57" s="2" customFormat="1" ht="24.95" customHeight="1">
      <c r="A42" s="31"/>
      <c r="B42" s="32"/>
      <c r="C42" s="20" t="s">
        <v>50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2"/>
      <c r="BE42" s="31"/>
    </row>
    <row r="43" spans="1:57" s="2" customFormat="1" ht="6.95" customHeight="1">
      <c r="A43" s="31"/>
      <c r="B43" s="3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BE43" s="31"/>
    </row>
    <row r="44" spans="2:44" s="4" customFormat="1" ht="12" customHeight="1">
      <c r="B44" s="45"/>
      <c r="C44" s="26" t="s">
        <v>14</v>
      </c>
      <c r="L44" s="4" t="str">
        <f>K5</f>
        <v>209823H</v>
      </c>
      <c r="AR44" s="45"/>
    </row>
    <row r="45" spans="2:44" s="5" customFormat="1" ht="36.95" customHeight="1">
      <c r="B45" s="46"/>
      <c r="C45" s="47" t="s">
        <v>17</v>
      </c>
      <c r="L45" s="286" t="str">
        <f>K6</f>
        <v>Fotovoltaická výrobna o výkonu 198 kWp, v k.ú. Kunín (677281) na p.č. 1607/11</v>
      </c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R45" s="46"/>
    </row>
    <row r="46" spans="1:57" s="2" customFormat="1" ht="6.95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BE46" s="31"/>
    </row>
    <row r="47" spans="1:57" s="2" customFormat="1" ht="12" customHeight="1">
      <c r="A47" s="31"/>
      <c r="B47" s="32"/>
      <c r="C47" s="26" t="s">
        <v>21</v>
      </c>
      <c r="D47" s="31"/>
      <c r="E47" s="31"/>
      <c r="F47" s="31"/>
      <c r="G47" s="31"/>
      <c r="H47" s="31"/>
      <c r="I47" s="31"/>
      <c r="J47" s="31"/>
      <c r="K47" s="31"/>
      <c r="L47" s="48" t="str">
        <f>IF(K8="","",K8)</f>
        <v>Nový Jičín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6" t="s">
        <v>23</v>
      </c>
      <c r="AJ47" s="31"/>
      <c r="AK47" s="31"/>
      <c r="AL47" s="31"/>
      <c r="AM47" s="288" t="str">
        <f>IF(AN8="","",AN8)</f>
        <v>Vyplň údaj</v>
      </c>
      <c r="AN47" s="288"/>
      <c r="AO47" s="31"/>
      <c r="AP47" s="31"/>
      <c r="AQ47" s="31"/>
      <c r="AR47" s="32"/>
      <c r="BE47" s="31"/>
    </row>
    <row r="48" spans="1:57" s="2" customFormat="1" ht="6.95" customHeight="1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2"/>
      <c r="BE48" s="31"/>
    </row>
    <row r="49" spans="1:57" s="2" customFormat="1" ht="25.7" customHeight="1">
      <c r="A49" s="31"/>
      <c r="B49" s="32"/>
      <c r="C49" s="26" t="s">
        <v>24</v>
      </c>
      <c r="D49" s="31"/>
      <c r="E49" s="31"/>
      <c r="F49" s="31"/>
      <c r="G49" s="31"/>
      <c r="H49" s="31"/>
      <c r="I49" s="31"/>
      <c r="J49" s="31"/>
      <c r="K49" s="31"/>
      <c r="L49" s="4" t="str">
        <f>IF(E11="","",E11)</f>
        <v xml:space="preserve"> 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6" t="s">
        <v>30</v>
      </c>
      <c r="AJ49" s="31"/>
      <c r="AK49" s="31"/>
      <c r="AL49" s="31"/>
      <c r="AM49" s="289" t="str">
        <f>IF(E17="","",E17)</f>
        <v>Ing. Jiří Horák  - ELPROJEKT</v>
      </c>
      <c r="AN49" s="290"/>
      <c r="AO49" s="290"/>
      <c r="AP49" s="290"/>
      <c r="AQ49" s="31"/>
      <c r="AR49" s="32"/>
      <c r="AS49" s="291" t="s">
        <v>51</v>
      </c>
      <c r="AT49" s="292"/>
      <c r="AU49" s="50"/>
      <c r="AV49" s="50"/>
      <c r="AW49" s="50"/>
      <c r="AX49" s="50"/>
      <c r="AY49" s="50"/>
      <c r="AZ49" s="50"/>
      <c r="BA49" s="50"/>
      <c r="BB49" s="50"/>
      <c r="BC49" s="50"/>
      <c r="BD49" s="51"/>
      <c r="BE49" s="31"/>
    </row>
    <row r="50" spans="1:57" s="2" customFormat="1" ht="15.2" customHeight="1">
      <c r="A50" s="31"/>
      <c r="B50" s="32"/>
      <c r="C50" s="26" t="s">
        <v>28</v>
      </c>
      <c r="D50" s="31"/>
      <c r="E50" s="31"/>
      <c r="F50" s="31"/>
      <c r="G50" s="31"/>
      <c r="H50" s="31"/>
      <c r="I50" s="31"/>
      <c r="J50" s="31"/>
      <c r="K50" s="31"/>
      <c r="L50" s="4" t="str">
        <f>IF(E14="Vyplň údaj","",E14)</f>
        <v/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6" t="s">
        <v>33</v>
      </c>
      <c r="AJ50" s="31"/>
      <c r="AK50" s="31"/>
      <c r="AL50" s="31"/>
      <c r="AM50" s="289" t="str">
        <f>IF(E20="","",E20)</f>
        <v>Ing. Jiří Horák</v>
      </c>
      <c r="AN50" s="290"/>
      <c r="AO50" s="290"/>
      <c r="AP50" s="290"/>
      <c r="AQ50" s="31"/>
      <c r="AR50" s="32"/>
      <c r="AS50" s="293"/>
      <c r="AT50" s="294"/>
      <c r="AU50" s="52"/>
      <c r="AV50" s="52"/>
      <c r="AW50" s="52"/>
      <c r="AX50" s="52"/>
      <c r="AY50" s="52"/>
      <c r="AZ50" s="52"/>
      <c r="BA50" s="52"/>
      <c r="BB50" s="52"/>
      <c r="BC50" s="52"/>
      <c r="BD50" s="53"/>
      <c r="BE50" s="31"/>
    </row>
    <row r="51" spans="1:57" s="2" customFormat="1" ht="10.9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  <c r="AS51" s="293"/>
      <c r="AT51" s="294"/>
      <c r="AU51" s="52"/>
      <c r="AV51" s="52"/>
      <c r="AW51" s="52"/>
      <c r="AX51" s="52"/>
      <c r="AY51" s="52"/>
      <c r="AZ51" s="52"/>
      <c r="BA51" s="52"/>
      <c r="BB51" s="52"/>
      <c r="BC51" s="52"/>
      <c r="BD51" s="53"/>
      <c r="BE51" s="31"/>
    </row>
    <row r="52" spans="1:57" s="2" customFormat="1" ht="29.25" customHeight="1">
      <c r="A52" s="31"/>
      <c r="B52" s="32"/>
      <c r="C52" s="277" t="s">
        <v>52</v>
      </c>
      <c r="D52" s="278"/>
      <c r="E52" s="278"/>
      <c r="F52" s="278"/>
      <c r="G52" s="278"/>
      <c r="H52" s="54"/>
      <c r="I52" s="279" t="s">
        <v>53</v>
      </c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80" t="s">
        <v>54</v>
      </c>
      <c r="AH52" s="278"/>
      <c r="AI52" s="278"/>
      <c r="AJ52" s="278"/>
      <c r="AK52" s="278"/>
      <c r="AL52" s="278"/>
      <c r="AM52" s="278"/>
      <c r="AN52" s="279" t="s">
        <v>55</v>
      </c>
      <c r="AO52" s="278"/>
      <c r="AP52" s="278"/>
      <c r="AQ52" s="55" t="s">
        <v>56</v>
      </c>
      <c r="AR52" s="32"/>
      <c r="AS52" s="56" t="s">
        <v>57</v>
      </c>
      <c r="AT52" s="57" t="s">
        <v>58</v>
      </c>
      <c r="AU52" s="57" t="s">
        <v>59</v>
      </c>
      <c r="AV52" s="57" t="s">
        <v>60</v>
      </c>
      <c r="AW52" s="57" t="s">
        <v>61</v>
      </c>
      <c r="AX52" s="57" t="s">
        <v>62</v>
      </c>
      <c r="AY52" s="57" t="s">
        <v>63</v>
      </c>
      <c r="AZ52" s="57" t="s">
        <v>64</v>
      </c>
      <c r="BA52" s="57" t="s">
        <v>65</v>
      </c>
      <c r="BB52" s="57" t="s">
        <v>66</v>
      </c>
      <c r="BC52" s="57" t="s">
        <v>67</v>
      </c>
      <c r="BD52" s="58" t="s">
        <v>68</v>
      </c>
      <c r="BE52" s="31"/>
    </row>
    <row r="53" spans="1:57" s="2" customFormat="1" ht="10.9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59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1"/>
      <c r="BE53" s="31"/>
    </row>
    <row r="54" spans="2:90" s="6" customFormat="1" ht="32.45" customHeight="1">
      <c r="B54" s="62"/>
      <c r="C54" s="63" t="s">
        <v>69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284">
        <f>ROUND(AG55,2)</f>
        <v>0</v>
      </c>
      <c r="AH54" s="284"/>
      <c r="AI54" s="284"/>
      <c r="AJ54" s="284"/>
      <c r="AK54" s="284"/>
      <c r="AL54" s="284"/>
      <c r="AM54" s="284"/>
      <c r="AN54" s="285">
        <f>SUM(AG54,AT54)</f>
        <v>0</v>
      </c>
      <c r="AO54" s="285"/>
      <c r="AP54" s="285"/>
      <c r="AQ54" s="66" t="s">
        <v>3</v>
      </c>
      <c r="AR54" s="62"/>
      <c r="AS54" s="67">
        <f>ROUND(AS55,2)</f>
        <v>0</v>
      </c>
      <c r="AT54" s="68">
        <f>ROUND(SUM(AV54:AW54),2)</f>
        <v>0</v>
      </c>
      <c r="AU54" s="69">
        <f>ROUND(AU55,5)</f>
        <v>0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ROUND(AZ55,2)</f>
        <v>0</v>
      </c>
      <c r="BA54" s="68">
        <f>ROUND(BA55,2)</f>
        <v>0</v>
      </c>
      <c r="BB54" s="68">
        <f>ROUND(BB55,2)</f>
        <v>0</v>
      </c>
      <c r="BC54" s="68">
        <f>ROUND(BC55,2)</f>
        <v>0</v>
      </c>
      <c r="BD54" s="70">
        <f>ROUND(BD55,2)</f>
        <v>0</v>
      </c>
      <c r="BS54" s="71" t="s">
        <v>70</v>
      </c>
      <c r="BT54" s="71" t="s">
        <v>71</v>
      </c>
      <c r="BV54" s="71" t="s">
        <v>72</v>
      </c>
      <c r="BW54" s="71" t="s">
        <v>5</v>
      </c>
      <c r="BX54" s="71" t="s">
        <v>73</v>
      </c>
      <c r="CL54" s="71" t="s">
        <v>3</v>
      </c>
    </row>
    <row r="55" spans="1:90" s="7" customFormat="1" ht="37.5" customHeight="1">
      <c r="A55" s="72" t="s">
        <v>74</v>
      </c>
      <c r="B55" s="73"/>
      <c r="C55" s="74"/>
      <c r="D55" s="283" t="s">
        <v>15</v>
      </c>
      <c r="E55" s="283"/>
      <c r="F55" s="283"/>
      <c r="G55" s="283"/>
      <c r="H55" s="283"/>
      <c r="I55" s="75"/>
      <c r="J55" s="283" t="s">
        <v>18</v>
      </c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1">
        <f>'209823H - Fotovoltaická v...'!J28</f>
        <v>0</v>
      </c>
      <c r="AH55" s="282"/>
      <c r="AI55" s="282"/>
      <c r="AJ55" s="282"/>
      <c r="AK55" s="282"/>
      <c r="AL55" s="282"/>
      <c r="AM55" s="282"/>
      <c r="AN55" s="281">
        <f>SUM(AG55,AT55)</f>
        <v>0</v>
      </c>
      <c r="AO55" s="282"/>
      <c r="AP55" s="282"/>
      <c r="AQ55" s="76" t="s">
        <v>75</v>
      </c>
      <c r="AR55" s="73"/>
      <c r="AS55" s="77">
        <v>0</v>
      </c>
      <c r="AT55" s="78">
        <f>ROUND(SUM(AV55:AW55),2)</f>
        <v>0</v>
      </c>
      <c r="AU55" s="79">
        <f>'209823H - Fotovoltaická v...'!P88</f>
        <v>0</v>
      </c>
      <c r="AV55" s="78">
        <f>'209823H - Fotovoltaická v...'!J31</f>
        <v>0</v>
      </c>
      <c r="AW55" s="78">
        <f>'209823H - Fotovoltaická v...'!J32</f>
        <v>0</v>
      </c>
      <c r="AX55" s="78">
        <f>'209823H - Fotovoltaická v...'!J33</f>
        <v>0</v>
      </c>
      <c r="AY55" s="78">
        <f>'209823H - Fotovoltaická v...'!J34</f>
        <v>0</v>
      </c>
      <c r="AZ55" s="78">
        <f>'209823H - Fotovoltaická v...'!F31</f>
        <v>0</v>
      </c>
      <c r="BA55" s="78">
        <f>'209823H - Fotovoltaická v...'!F32</f>
        <v>0</v>
      </c>
      <c r="BB55" s="78">
        <f>'209823H - Fotovoltaická v...'!F33</f>
        <v>0</v>
      </c>
      <c r="BC55" s="78">
        <f>'209823H - Fotovoltaická v...'!F34</f>
        <v>0</v>
      </c>
      <c r="BD55" s="80">
        <f>'209823H - Fotovoltaická v...'!F35</f>
        <v>0</v>
      </c>
      <c r="BT55" s="81" t="s">
        <v>76</v>
      </c>
      <c r="BU55" s="81" t="s">
        <v>77</v>
      </c>
      <c r="BV55" s="81" t="s">
        <v>72</v>
      </c>
      <c r="BW55" s="81" t="s">
        <v>5</v>
      </c>
      <c r="BX55" s="81" t="s">
        <v>73</v>
      </c>
      <c r="CL55" s="81" t="s">
        <v>3</v>
      </c>
    </row>
    <row r="56" spans="1:57" s="2" customFormat="1" ht="30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2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s="2" customFormat="1" ht="6.95" customHeight="1">
      <c r="A57" s="31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2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</sheetData>
  <sheetProtection password="C7D2" sheet="1" objects="1" scenarios="1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209823H - Fotovoltaická 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5"/>
  <sheetViews>
    <sheetView showGridLines="0" workbookViewId="0" topLeftCell="A1">
      <selection activeCell="F344" sqref="F34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5" t="s">
        <v>6</v>
      </c>
      <c r="M2" s="276"/>
      <c r="N2" s="276"/>
      <c r="O2" s="276"/>
      <c r="P2" s="276"/>
      <c r="Q2" s="276"/>
      <c r="R2" s="276"/>
      <c r="S2" s="276"/>
      <c r="T2" s="276"/>
      <c r="U2" s="276"/>
      <c r="V2" s="276"/>
      <c r="AT2" s="16" t="s">
        <v>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78</v>
      </c>
    </row>
    <row r="4" spans="2:46" s="1" customFormat="1" ht="24.95" customHeight="1">
      <c r="B4" s="19"/>
      <c r="D4" s="20" t="s">
        <v>79</v>
      </c>
      <c r="L4" s="19"/>
      <c r="M4" s="82" t="s">
        <v>11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1"/>
      <c r="B6" s="32"/>
      <c r="C6" s="31"/>
      <c r="D6" s="26" t="s">
        <v>17</v>
      </c>
      <c r="E6" s="31"/>
      <c r="F6" s="31"/>
      <c r="G6" s="31"/>
      <c r="H6" s="31"/>
      <c r="I6" s="31"/>
      <c r="J6" s="31"/>
      <c r="K6" s="31"/>
      <c r="L6" s="83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2"/>
      <c r="C7" s="31"/>
      <c r="D7" s="31"/>
      <c r="E7" s="286" t="s">
        <v>18</v>
      </c>
      <c r="F7" s="313"/>
      <c r="G7" s="313"/>
      <c r="H7" s="313"/>
      <c r="I7" s="31"/>
      <c r="J7" s="31"/>
      <c r="K7" s="31"/>
      <c r="L7" s="83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2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83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2"/>
      <c r="C9" s="31"/>
      <c r="D9" s="26" t="s">
        <v>19</v>
      </c>
      <c r="E9" s="31"/>
      <c r="F9" s="24" t="s">
        <v>3</v>
      </c>
      <c r="G9" s="31"/>
      <c r="H9" s="31"/>
      <c r="I9" s="26" t="s">
        <v>20</v>
      </c>
      <c r="J9" s="24" t="s">
        <v>3</v>
      </c>
      <c r="K9" s="31"/>
      <c r="L9" s="83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2"/>
      <c r="C10" s="31"/>
      <c r="D10" s="26" t="s">
        <v>21</v>
      </c>
      <c r="E10" s="31"/>
      <c r="F10" s="24" t="s">
        <v>22</v>
      </c>
      <c r="G10" s="31"/>
      <c r="H10" s="31"/>
      <c r="I10" s="26" t="s">
        <v>23</v>
      </c>
      <c r="J10" s="49" t="str">
        <f>'Rekapitulace stavby'!AN8</f>
        <v>Vyplň údaj</v>
      </c>
      <c r="K10" s="31"/>
      <c r="L10" s="83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83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24</v>
      </c>
      <c r="E12" s="31"/>
      <c r="F12" s="31"/>
      <c r="G12" s="31"/>
      <c r="H12" s="31"/>
      <c r="I12" s="26" t="s">
        <v>25</v>
      </c>
      <c r="J12" s="24" t="str">
        <f>IF('Rekapitulace stavby'!AN10="","",'Rekapitulace stavby'!AN10)</f>
        <v/>
      </c>
      <c r="K12" s="31"/>
      <c r="L12" s="83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2"/>
      <c r="C13" s="31"/>
      <c r="D13" s="31"/>
      <c r="E13" s="24" t="str">
        <f>IF('Rekapitulace stavby'!E11="","",'Rekapitulace stavby'!E11)</f>
        <v xml:space="preserve"> </v>
      </c>
      <c r="F13" s="31"/>
      <c r="G13" s="31"/>
      <c r="H13" s="31"/>
      <c r="I13" s="26" t="s">
        <v>27</v>
      </c>
      <c r="J13" s="24" t="str">
        <f>IF('Rekapitulace stavby'!AN11="","",'Rekapitulace stavby'!AN11)</f>
        <v/>
      </c>
      <c r="K13" s="31"/>
      <c r="L13" s="83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83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2"/>
      <c r="C15" s="31"/>
      <c r="D15" s="26" t="s">
        <v>28</v>
      </c>
      <c r="E15" s="31"/>
      <c r="F15" s="31"/>
      <c r="G15" s="31"/>
      <c r="H15" s="31"/>
      <c r="I15" s="26" t="s">
        <v>25</v>
      </c>
      <c r="J15" s="27" t="str">
        <f>'Rekapitulace stavby'!AN13</f>
        <v>Vyplň údaj</v>
      </c>
      <c r="K15" s="31"/>
      <c r="L15" s="83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2"/>
      <c r="C16" s="31"/>
      <c r="D16" s="31"/>
      <c r="E16" s="314" t="str">
        <f>'Rekapitulace stavby'!E14</f>
        <v>Vyplň údaj</v>
      </c>
      <c r="F16" s="305"/>
      <c r="G16" s="305"/>
      <c r="H16" s="305"/>
      <c r="I16" s="26" t="s">
        <v>27</v>
      </c>
      <c r="J16" s="27" t="str">
        <f>'Rekapitulace stavby'!AN14</f>
        <v>Vyplň údaj</v>
      </c>
      <c r="K16" s="31"/>
      <c r="L16" s="83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83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26" t="s">
        <v>30</v>
      </c>
      <c r="E18" s="31"/>
      <c r="F18" s="31"/>
      <c r="G18" s="31"/>
      <c r="H18" s="31"/>
      <c r="I18" s="26" t="s">
        <v>25</v>
      </c>
      <c r="J18" s="24" t="s">
        <v>3</v>
      </c>
      <c r="K18" s="31"/>
      <c r="L18" s="83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31"/>
      <c r="E19" s="24" t="s">
        <v>31</v>
      </c>
      <c r="F19" s="31"/>
      <c r="G19" s="31"/>
      <c r="H19" s="31"/>
      <c r="I19" s="26" t="s">
        <v>27</v>
      </c>
      <c r="J19" s="24" t="s">
        <v>3</v>
      </c>
      <c r="K19" s="31"/>
      <c r="L19" s="83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83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26" t="s">
        <v>33</v>
      </c>
      <c r="E21" s="31"/>
      <c r="F21" s="31"/>
      <c r="G21" s="31"/>
      <c r="H21" s="31"/>
      <c r="I21" s="26" t="s">
        <v>25</v>
      </c>
      <c r="J21" s="24" t="s">
        <v>3</v>
      </c>
      <c r="K21" s="31"/>
      <c r="L21" s="83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31"/>
      <c r="E22" s="24" t="s">
        <v>34</v>
      </c>
      <c r="F22" s="31"/>
      <c r="G22" s="31"/>
      <c r="H22" s="31"/>
      <c r="I22" s="26" t="s">
        <v>27</v>
      </c>
      <c r="J22" s="24" t="s">
        <v>3</v>
      </c>
      <c r="K22" s="31"/>
      <c r="L22" s="83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83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26" t="s">
        <v>35</v>
      </c>
      <c r="E24" s="31"/>
      <c r="F24" s="31"/>
      <c r="G24" s="31"/>
      <c r="H24" s="31"/>
      <c r="I24" s="31"/>
      <c r="J24" s="31"/>
      <c r="K24" s="31"/>
      <c r="L24" s="83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47.25" customHeight="1">
      <c r="A25" s="84"/>
      <c r="B25" s="85"/>
      <c r="C25" s="84"/>
      <c r="D25" s="84"/>
      <c r="E25" s="309" t="s">
        <v>36</v>
      </c>
      <c r="F25" s="309"/>
      <c r="G25" s="309"/>
      <c r="H25" s="309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83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31"/>
      <c r="D27" s="60"/>
      <c r="E27" s="60"/>
      <c r="F27" s="60"/>
      <c r="G27" s="60"/>
      <c r="H27" s="60"/>
      <c r="I27" s="60"/>
      <c r="J27" s="60"/>
      <c r="K27" s="60"/>
      <c r="L27" s="83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2"/>
      <c r="C28" s="31"/>
      <c r="D28" s="87" t="s">
        <v>37</v>
      </c>
      <c r="E28" s="31"/>
      <c r="F28" s="31"/>
      <c r="G28" s="31"/>
      <c r="H28" s="31"/>
      <c r="I28" s="31"/>
      <c r="J28" s="65">
        <f>ROUND(J88,2)</f>
        <v>0</v>
      </c>
      <c r="K28" s="31"/>
      <c r="L28" s="83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0"/>
      <c r="E29" s="60"/>
      <c r="F29" s="60"/>
      <c r="G29" s="60"/>
      <c r="H29" s="60"/>
      <c r="I29" s="60"/>
      <c r="J29" s="60"/>
      <c r="K29" s="60"/>
      <c r="L29" s="83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31"/>
      <c r="E30" s="31"/>
      <c r="F30" s="35" t="s">
        <v>39</v>
      </c>
      <c r="G30" s="31"/>
      <c r="H30" s="31"/>
      <c r="I30" s="35" t="s">
        <v>38</v>
      </c>
      <c r="J30" s="35" t="s">
        <v>40</v>
      </c>
      <c r="K30" s="31"/>
      <c r="L30" s="83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88" t="s">
        <v>41</v>
      </c>
      <c r="E31" s="26" t="s">
        <v>42</v>
      </c>
      <c r="F31" s="89">
        <f>ROUND((SUM(BE88:BE344)),2)</f>
        <v>0</v>
      </c>
      <c r="G31" s="31"/>
      <c r="H31" s="31"/>
      <c r="I31" s="90">
        <v>0.21</v>
      </c>
      <c r="J31" s="89">
        <f>ROUND(((SUM(BE88:BE344))*I31),2)</f>
        <v>0</v>
      </c>
      <c r="K31" s="31"/>
      <c r="L31" s="83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26" t="s">
        <v>43</v>
      </c>
      <c r="F32" s="89">
        <f>ROUND((SUM(BF88:BF344)),2)</f>
        <v>0</v>
      </c>
      <c r="G32" s="31"/>
      <c r="H32" s="31"/>
      <c r="I32" s="90">
        <v>0.15</v>
      </c>
      <c r="J32" s="89">
        <f>ROUND(((SUM(BF88:BF344))*I32),2)</f>
        <v>0</v>
      </c>
      <c r="K32" s="31"/>
      <c r="L32" s="83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2"/>
      <c r="C33" s="31"/>
      <c r="D33" s="31"/>
      <c r="E33" s="26" t="s">
        <v>44</v>
      </c>
      <c r="F33" s="89">
        <f>ROUND((SUM(BG88:BG344)),2)</f>
        <v>0</v>
      </c>
      <c r="G33" s="31"/>
      <c r="H33" s="31"/>
      <c r="I33" s="90">
        <v>0.21</v>
      </c>
      <c r="J33" s="89">
        <f>0</f>
        <v>0</v>
      </c>
      <c r="K33" s="31"/>
      <c r="L33" s="83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2"/>
      <c r="C34" s="31"/>
      <c r="D34" s="31"/>
      <c r="E34" s="26" t="s">
        <v>45</v>
      </c>
      <c r="F34" s="89">
        <f>ROUND((SUM(BH88:BH344)),2)</f>
        <v>0</v>
      </c>
      <c r="G34" s="31"/>
      <c r="H34" s="31"/>
      <c r="I34" s="90">
        <v>0.15</v>
      </c>
      <c r="J34" s="89">
        <f>0</f>
        <v>0</v>
      </c>
      <c r="K34" s="31"/>
      <c r="L34" s="83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46</v>
      </c>
      <c r="F35" s="89">
        <f>ROUND((SUM(BI88:BI344)),2)</f>
        <v>0</v>
      </c>
      <c r="G35" s="31"/>
      <c r="H35" s="31"/>
      <c r="I35" s="90">
        <v>0</v>
      </c>
      <c r="J35" s="89">
        <f>0</f>
        <v>0</v>
      </c>
      <c r="K35" s="31"/>
      <c r="L35" s="83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83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2"/>
      <c r="C37" s="91"/>
      <c r="D37" s="92" t="s">
        <v>47</v>
      </c>
      <c r="E37" s="54"/>
      <c r="F37" s="54"/>
      <c r="G37" s="93" t="s">
        <v>48</v>
      </c>
      <c r="H37" s="94" t="s">
        <v>49</v>
      </c>
      <c r="I37" s="54"/>
      <c r="J37" s="95">
        <f>SUM(J28:J35)</f>
        <v>0</v>
      </c>
      <c r="K37" s="96"/>
      <c r="L37" s="83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83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42" spans="1:31" s="2" customFormat="1" ht="6.95" customHeight="1">
      <c r="A42" s="31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83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2" customFormat="1" ht="24.95" customHeight="1">
      <c r="A43" s="31"/>
      <c r="B43" s="32"/>
      <c r="C43" s="20" t="s">
        <v>80</v>
      </c>
      <c r="D43" s="31"/>
      <c r="E43" s="31"/>
      <c r="F43" s="31"/>
      <c r="G43" s="31"/>
      <c r="H43" s="31"/>
      <c r="I43" s="31"/>
      <c r="J43" s="31"/>
      <c r="K43" s="31"/>
      <c r="L43" s="83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s="2" customFormat="1" ht="6.95" customHeight="1">
      <c r="A44" s="31"/>
      <c r="B44" s="32"/>
      <c r="C44" s="31"/>
      <c r="D44" s="31"/>
      <c r="E44" s="31"/>
      <c r="F44" s="31"/>
      <c r="G44" s="31"/>
      <c r="H44" s="31"/>
      <c r="I44" s="31"/>
      <c r="J44" s="31"/>
      <c r="K44" s="31"/>
      <c r="L44" s="83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12" customHeight="1">
      <c r="A45" s="31"/>
      <c r="B45" s="32"/>
      <c r="C45" s="26" t="s">
        <v>17</v>
      </c>
      <c r="D45" s="31"/>
      <c r="E45" s="31"/>
      <c r="F45" s="31"/>
      <c r="G45" s="31"/>
      <c r="H45" s="31"/>
      <c r="I45" s="31"/>
      <c r="J45" s="31"/>
      <c r="K45" s="31"/>
      <c r="L45" s="83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16.5" customHeight="1">
      <c r="A46" s="31"/>
      <c r="B46" s="32"/>
      <c r="C46" s="31"/>
      <c r="D46" s="31"/>
      <c r="E46" s="286" t="str">
        <f>E7</f>
        <v>Fotovoltaická výrobna o výkonu 198 kWp, v k.ú. Kunín (677281) na p.č. 1607/11</v>
      </c>
      <c r="F46" s="313"/>
      <c r="G46" s="313"/>
      <c r="H46" s="313"/>
      <c r="I46" s="31"/>
      <c r="J46" s="31"/>
      <c r="K46" s="31"/>
      <c r="L46" s="83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6.95" customHeight="1">
      <c r="A47" s="31"/>
      <c r="B47" s="32"/>
      <c r="C47" s="31"/>
      <c r="D47" s="31"/>
      <c r="E47" s="31"/>
      <c r="F47" s="31"/>
      <c r="G47" s="31"/>
      <c r="H47" s="31"/>
      <c r="I47" s="31"/>
      <c r="J47" s="31"/>
      <c r="K47" s="31"/>
      <c r="L47" s="83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2" customHeight="1">
      <c r="A48" s="31"/>
      <c r="B48" s="32"/>
      <c r="C48" s="26" t="s">
        <v>21</v>
      </c>
      <c r="D48" s="31"/>
      <c r="E48" s="31"/>
      <c r="F48" s="24" t="str">
        <f>F10</f>
        <v>Nový Jičín</v>
      </c>
      <c r="G48" s="31"/>
      <c r="H48" s="31"/>
      <c r="I48" s="26" t="s">
        <v>23</v>
      </c>
      <c r="J48" s="49" t="str">
        <f>IF(J10="","",J10)</f>
        <v>Vyplň údaj</v>
      </c>
      <c r="K48" s="31"/>
      <c r="L48" s="83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6.95" customHeight="1">
      <c r="A49" s="31"/>
      <c r="B49" s="32"/>
      <c r="C49" s="31"/>
      <c r="D49" s="31"/>
      <c r="E49" s="31"/>
      <c r="F49" s="31"/>
      <c r="G49" s="31"/>
      <c r="H49" s="31"/>
      <c r="I49" s="31"/>
      <c r="J49" s="31"/>
      <c r="K49" s="31"/>
      <c r="L49" s="83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25.7" customHeight="1">
      <c r="A50" s="31"/>
      <c r="B50" s="32"/>
      <c r="C50" s="26" t="s">
        <v>24</v>
      </c>
      <c r="D50" s="31"/>
      <c r="E50" s="31"/>
      <c r="F50" s="24" t="str">
        <f>E13</f>
        <v xml:space="preserve"> </v>
      </c>
      <c r="G50" s="31"/>
      <c r="H50" s="31"/>
      <c r="I50" s="26" t="s">
        <v>30</v>
      </c>
      <c r="J50" s="29" t="str">
        <f>E19</f>
        <v>Ing. Jiří Horák  - ELPROJEKT</v>
      </c>
      <c r="K50" s="31"/>
      <c r="L50" s="83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15.2" customHeight="1">
      <c r="A51" s="31"/>
      <c r="B51" s="32"/>
      <c r="C51" s="26" t="s">
        <v>28</v>
      </c>
      <c r="D51" s="31"/>
      <c r="E51" s="31"/>
      <c r="F51" s="24" t="str">
        <f>IF(E16="","",E16)</f>
        <v>Vyplň údaj</v>
      </c>
      <c r="G51" s="31"/>
      <c r="H51" s="31"/>
      <c r="I51" s="26" t="s">
        <v>33</v>
      </c>
      <c r="J51" s="29" t="str">
        <f>E22</f>
        <v>Ing. Jiří Horák</v>
      </c>
      <c r="K51" s="31"/>
      <c r="L51" s="83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0.35" customHeight="1">
      <c r="A52" s="31"/>
      <c r="B52" s="32"/>
      <c r="C52" s="31"/>
      <c r="D52" s="31"/>
      <c r="E52" s="31"/>
      <c r="F52" s="31"/>
      <c r="G52" s="31"/>
      <c r="H52" s="31"/>
      <c r="I52" s="31"/>
      <c r="J52" s="31"/>
      <c r="K52" s="31"/>
      <c r="L52" s="83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29.25" customHeight="1">
      <c r="A53" s="31"/>
      <c r="B53" s="32"/>
      <c r="C53" s="97" t="s">
        <v>81</v>
      </c>
      <c r="D53" s="91"/>
      <c r="E53" s="91"/>
      <c r="F53" s="91"/>
      <c r="G53" s="91"/>
      <c r="H53" s="91"/>
      <c r="I53" s="91"/>
      <c r="J53" s="98" t="s">
        <v>82</v>
      </c>
      <c r="K53" s="91"/>
      <c r="L53" s="83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0.35" customHeight="1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83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47" s="2" customFormat="1" ht="22.9" customHeight="1">
      <c r="A55" s="31"/>
      <c r="B55" s="32"/>
      <c r="C55" s="99" t="s">
        <v>69</v>
      </c>
      <c r="D55" s="31"/>
      <c r="E55" s="31"/>
      <c r="F55" s="31"/>
      <c r="G55" s="31"/>
      <c r="H55" s="31"/>
      <c r="I55" s="31"/>
      <c r="J55" s="65">
        <f>J88</f>
        <v>0</v>
      </c>
      <c r="K55" s="31"/>
      <c r="L55" s="83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U55" s="16" t="s">
        <v>83</v>
      </c>
    </row>
    <row r="56" spans="2:12" s="9" customFormat="1" ht="24.95" customHeight="1">
      <c r="B56" s="100"/>
      <c r="D56" s="101" t="s">
        <v>84</v>
      </c>
      <c r="E56" s="102"/>
      <c r="F56" s="102"/>
      <c r="G56" s="102"/>
      <c r="H56" s="102"/>
      <c r="I56" s="102"/>
      <c r="J56" s="103">
        <f>J89</f>
        <v>0</v>
      </c>
      <c r="L56" s="100"/>
    </row>
    <row r="57" spans="2:12" s="10" customFormat="1" ht="19.9" customHeight="1">
      <c r="B57" s="104"/>
      <c r="D57" s="105" t="s">
        <v>85</v>
      </c>
      <c r="E57" s="106"/>
      <c r="F57" s="106"/>
      <c r="G57" s="106"/>
      <c r="H57" s="106"/>
      <c r="I57" s="106"/>
      <c r="J57" s="107">
        <f>J90</f>
        <v>0</v>
      </c>
      <c r="L57" s="104"/>
    </row>
    <row r="58" spans="2:12" s="9" customFormat="1" ht="24.95" customHeight="1">
      <c r="B58" s="100"/>
      <c r="D58" s="101" t="s">
        <v>86</v>
      </c>
      <c r="E58" s="102"/>
      <c r="F58" s="102"/>
      <c r="G58" s="102"/>
      <c r="H58" s="102"/>
      <c r="I58" s="102"/>
      <c r="J58" s="103">
        <f>J97</f>
        <v>0</v>
      </c>
      <c r="L58" s="100"/>
    </row>
    <row r="59" spans="2:12" s="10" customFormat="1" ht="19.9" customHeight="1">
      <c r="B59" s="104"/>
      <c r="D59" s="105" t="s">
        <v>87</v>
      </c>
      <c r="E59" s="106"/>
      <c r="F59" s="106"/>
      <c r="G59" s="106"/>
      <c r="H59" s="106"/>
      <c r="I59" s="106"/>
      <c r="J59" s="107">
        <f>J98</f>
        <v>0</v>
      </c>
      <c r="L59" s="104"/>
    </row>
    <row r="60" spans="2:12" s="10" customFormat="1" ht="19.9" customHeight="1">
      <c r="B60" s="104"/>
      <c r="D60" s="105" t="s">
        <v>88</v>
      </c>
      <c r="E60" s="106"/>
      <c r="F60" s="106"/>
      <c r="G60" s="106"/>
      <c r="H60" s="106"/>
      <c r="I60" s="106"/>
      <c r="J60" s="107">
        <f>J297</f>
        <v>0</v>
      </c>
      <c r="L60" s="104"/>
    </row>
    <row r="61" spans="2:12" s="9" customFormat="1" ht="24.95" customHeight="1">
      <c r="B61" s="100"/>
      <c r="D61" s="101" t="s">
        <v>89</v>
      </c>
      <c r="E61" s="102"/>
      <c r="F61" s="102"/>
      <c r="G61" s="102"/>
      <c r="H61" s="102"/>
      <c r="I61" s="102"/>
      <c r="J61" s="103">
        <f>J305</f>
        <v>0</v>
      </c>
      <c r="L61" s="100"/>
    </row>
    <row r="62" spans="2:12" s="10" customFormat="1" ht="19.9" customHeight="1">
      <c r="B62" s="104"/>
      <c r="D62" s="105" t="s">
        <v>90</v>
      </c>
      <c r="E62" s="106"/>
      <c r="F62" s="106"/>
      <c r="G62" s="106"/>
      <c r="H62" s="106"/>
      <c r="I62" s="106"/>
      <c r="J62" s="107">
        <f>J306</f>
        <v>0</v>
      </c>
      <c r="L62" s="104"/>
    </row>
    <row r="63" spans="2:12" s="10" customFormat="1" ht="19.9" customHeight="1">
      <c r="B63" s="104"/>
      <c r="D63" s="105" t="s">
        <v>91</v>
      </c>
      <c r="E63" s="106"/>
      <c r="F63" s="106"/>
      <c r="G63" s="106"/>
      <c r="H63" s="106"/>
      <c r="I63" s="106"/>
      <c r="J63" s="107">
        <f>J317</f>
        <v>0</v>
      </c>
      <c r="L63" s="104"/>
    </row>
    <row r="64" spans="2:12" s="10" customFormat="1" ht="19.9" customHeight="1">
      <c r="B64" s="104"/>
      <c r="D64" s="105" t="s">
        <v>92</v>
      </c>
      <c r="E64" s="106"/>
      <c r="F64" s="106"/>
      <c r="G64" s="106"/>
      <c r="H64" s="106"/>
      <c r="I64" s="106"/>
      <c r="J64" s="107">
        <f>J321</f>
        <v>0</v>
      </c>
      <c r="L64" s="104"/>
    </row>
    <row r="65" spans="2:12" s="9" customFormat="1" ht="24.95" customHeight="1">
      <c r="B65" s="100"/>
      <c r="D65" s="101" t="s">
        <v>93</v>
      </c>
      <c r="E65" s="102"/>
      <c r="F65" s="102"/>
      <c r="G65" s="102"/>
      <c r="H65" s="102"/>
      <c r="I65" s="102"/>
      <c r="J65" s="103">
        <f>J330</f>
        <v>0</v>
      </c>
      <c r="L65" s="100"/>
    </row>
    <row r="66" spans="2:12" s="9" customFormat="1" ht="24.95" customHeight="1">
      <c r="B66" s="100"/>
      <c r="D66" s="101" t="s">
        <v>94</v>
      </c>
      <c r="E66" s="102"/>
      <c r="F66" s="102"/>
      <c r="G66" s="102"/>
      <c r="H66" s="102"/>
      <c r="I66" s="102"/>
      <c r="J66" s="103">
        <f>J334</f>
        <v>0</v>
      </c>
      <c r="L66" s="100"/>
    </row>
    <row r="67" spans="2:12" s="10" customFormat="1" ht="19.9" customHeight="1">
      <c r="B67" s="104"/>
      <c r="D67" s="105" t="s">
        <v>95</v>
      </c>
      <c r="E67" s="106"/>
      <c r="F67" s="106"/>
      <c r="G67" s="106"/>
      <c r="H67" s="106"/>
      <c r="I67" s="106"/>
      <c r="J67" s="107">
        <f>J337</f>
        <v>0</v>
      </c>
      <c r="L67" s="104"/>
    </row>
    <row r="68" spans="2:12" s="10" customFormat="1" ht="19.9" customHeight="1">
      <c r="B68" s="104"/>
      <c r="D68" s="105" t="s">
        <v>96</v>
      </c>
      <c r="E68" s="106"/>
      <c r="F68" s="106"/>
      <c r="G68" s="106"/>
      <c r="H68" s="106"/>
      <c r="I68" s="106"/>
      <c r="J68" s="107">
        <f>J339</f>
        <v>0</v>
      </c>
      <c r="L68" s="104"/>
    </row>
    <row r="69" spans="2:12" s="10" customFormat="1" ht="19.9" customHeight="1">
      <c r="B69" s="104"/>
      <c r="D69" s="105" t="s">
        <v>97</v>
      </c>
      <c r="E69" s="106"/>
      <c r="F69" s="106"/>
      <c r="G69" s="106"/>
      <c r="H69" s="106"/>
      <c r="I69" s="106"/>
      <c r="J69" s="107">
        <f>J341</f>
        <v>0</v>
      </c>
      <c r="L69" s="104"/>
    </row>
    <row r="70" spans="2:12" s="10" customFormat="1" ht="19.9" customHeight="1">
      <c r="B70" s="104"/>
      <c r="D70" s="105" t="s">
        <v>98</v>
      </c>
      <c r="E70" s="106"/>
      <c r="F70" s="106"/>
      <c r="G70" s="106"/>
      <c r="H70" s="106"/>
      <c r="I70" s="106"/>
      <c r="J70" s="107">
        <f>J343</f>
        <v>0</v>
      </c>
      <c r="L70" s="104"/>
    </row>
    <row r="71" spans="1:31" s="2" customFormat="1" ht="21.75" customHeight="1">
      <c r="A71" s="31"/>
      <c r="B71" s="32"/>
      <c r="C71" s="31"/>
      <c r="D71" s="31"/>
      <c r="E71" s="31"/>
      <c r="F71" s="31"/>
      <c r="G71" s="31"/>
      <c r="H71" s="31"/>
      <c r="I71" s="31"/>
      <c r="J71" s="31"/>
      <c r="K71" s="31"/>
      <c r="L71" s="83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6.95" customHeight="1">
      <c r="A72" s="31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83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8" ht="12">
      <c r="A73" s="234"/>
      <c r="B73" s="234"/>
      <c r="C73" s="234"/>
      <c r="D73" s="234"/>
      <c r="E73" s="234"/>
      <c r="F73" s="234"/>
      <c r="G73" s="234"/>
      <c r="H73" s="234"/>
    </row>
    <row r="74" spans="1:8" ht="12">
      <c r="A74" s="234"/>
      <c r="B74" s="234"/>
      <c r="C74" s="234"/>
      <c r="D74" s="234"/>
      <c r="E74" s="234"/>
      <c r="F74" s="234"/>
      <c r="G74" s="234"/>
      <c r="H74" s="234"/>
    </row>
    <row r="75" spans="1:8" ht="12">
      <c r="A75" s="234"/>
      <c r="B75" s="234"/>
      <c r="C75" s="234"/>
      <c r="D75" s="234"/>
      <c r="E75" s="234"/>
      <c r="F75" s="234"/>
      <c r="G75" s="234"/>
      <c r="H75" s="234"/>
    </row>
    <row r="76" spans="1:31" s="2" customFormat="1" ht="6.95" customHeight="1">
      <c r="A76" s="235"/>
      <c r="B76" s="236"/>
      <c r="C76" s="237"/>
      <c r="D76" s="237"/>
      <c r="E76" s="237"/>
      <c r="F76" s="237"/>
      <c r="G76" s="237"/>
      <c r="H76" s="237"/>
      <c r="I76" s="44"/>
      <c r="J76" s="44"/>
      <c r="K76" s="44"/>
      <c r="L76" s="83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24.95" customHeight="1">
      <c r="A77" s="235"/>
      <c r="B77" s="238"/>
      <c r="C77" s="239" t="s">
        <v>99</v>
      </c>
      <c r="D77" s="235"/>
      <c r="E77" s="235"/>
      <c r="F77" s="235"/>
      <c r="G77" s="235"/>
      <c r="H77" s="235"/>
      <c r="I77" s="31"/>
      <c r="J77" s="31"/>
      <c r="K77" s="31"/>
      <c r="L77" s="83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6.95" customHeight="1">
      <c r="A78" s="235"/>
      <c r="B78" s="238"/>
      <c r="C78" s="235"/>
      <c r="D78" s="235"/>
      <c r="E78" s="235"/>
      <c r="F78" s="235"/>
      <c r="G78" s="235"/>
      <c r="H78" s="235"/>
      <c r="I78" s="31"/>
      <c r="J78" s="31"/>
      <c r="K78" s="31"/>
      <c r="L78" s="83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2" customHeight="1">
      <c r="A79" s="235"/>
      <c r="B79" s="238"/>
      <c r="C79" s="240" t="s">
        <v>17</v>
      </c>
      <c r="D79" s="235"/>
      <c r="E79" s="235"/>
      <c r="F79" s="235"/>
      <c r="G79" s="235"/>
      <c r="H79" s="235"/>
      <c r="I79" s="31"/>
      <c r="J79" s="31"/>
      <c r="K79" s="31"/>
      <c r="L79" s="83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16.5" customHeight="1">
      <c r="A80" s="235"/>
      <c r="B80" s="238"/>
      <c r="C80" s="235"/>
      <c r="D80" s="235"/>
      <c r="E80" s="315" t="str">
        <f>E7</f>
        <v>Fotovoltaická výrobna o výkonu 198 kWp, v k.ú. Kunín (677281) na p.č. 1607/11</v>
      </c>
      <c r="F80" s="316"/>
      <c r="G80" s="316"/>
      <c r="H80" s="316"/>
      <c r="I80" s="31"/>
      <c r="J80" s="31"/>
      <c r="K80" s="31"/>
      <c r="L80" s="83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6.95" customHeight="1">
      <c r="A81" s="235"/>
      <c r="B81" s="238"/>
      <c r="C81" s="235"/>
      <c r="D81" s="235"/>
      <c r="E81" s="235"/>
      <c r="F81" s="235"/>
      <c r="G81" s="235"/>
      <c r="H81" s="235"/>
      <c r="I81" s="31"/>
      <c r="J81" s="31"/>
      <c r="K81" s="31"/>
      <c r="L81" s="83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12" customHeight="1">
      <c r="A82" s="235"/>
      <c r="B82" s="238"/>
      <c r="C82" s="240" t="s">
        <v>21</v>
      </c>
      <c r="D82" s="235"/>
      <c r="E82" s="235"/>
      <c r="F82" s="241" t="str">
        <f>F10</f>
        <v>Nový Jičín</v>
      </c>
      <c r="G82" s="235"/>
      <c r="H82" s="235"/>
      <c r="I82" s="26" t="s">
        <v>23</v>
      </c>
      <c r="J82" s="49" t="str">
        <f>IF(J10="","",J10)</f>
        <v>Vyplň údaj</v>
      </c>
      <c r="K82" s="31"/>
      <c r="L82" s="83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235"/>
      <c r="B83" s="238"/>
      <c r="C83" s="235"/>
      <c r="D83" s="235"/>
      <c r="E83" s="235"/>
      <c r="F83" s="235"/>
      <c r="G83" s="235"/>
      <c r="H83" s="235"/>
      <c r="I83" s="31"/>
      <c r="J83" s="31"/>
      <c r="K83" s="31"/>
      <c r="L83" s="83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5.7" customHeight="1">
      <c r="A84" s="235"/>
      <c r="B84" s="238"/>
      <c r="C84" s="240" t="s">
        <v>24</v>
      </c>
      <c r="D84" s="235"/>
      <c r="E84" s="235"/>
      <c r="F84" s="241" t="str">
        <f>E13</f>
        <v xml:space="preserve"> </v>
      </c>
      <c r="G84" s="235"/>
      <c r="H84" s="235"/>
      <c r="I84" s="26" t="s">
        <v>30</v>
      </c>
      <c r="J84" s="29" t="str">
        <f>E19</f>
        <v>Ing. Jiří Horák  - ELPROJEKT</v>
      </c>
      <c r="K84" s="31"/>
      <c r="L84" s="83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5.2" customHeight="1">
      <c r="A85" s="235"/>
      <c r="B85" s="238"/>
      <c r="C85" s="240" t="s">
        <v>28</v>
      </c>
      <c r="D85" s="235"/>
      <c r="E85" s="235"/>
      <c r="F85" s="241" t="str">
        <f>IF(E16="","",E16)</f>
        <v>Vyplň údaj</v>
      </c>
      <c r="G85" s="235"/>
      <c r="H85" s="235"/>
      <c r="I85" s="26" t="s">
        <v>33</v>
      </c>
      <c r="J85" s="29" t="str">
        <f>E22</f>
        <v>Ing. Jiří Horák</v>
      </c>
      <c r="K85" s="31"/>
      <c r="L85" s="83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0.35" customHeight="1">
      <c r="A86" s="235"/>
      <c r="B86" s="238"/>
      <c r="C86" s="235"/>
      <c r="D86" s="235"/>
      <c r="E86" s="235"/>
      <c r="F86" s="235"/>
      <c r="G86" s="235"/>
      <c r="H86" s="235"/>
      <c r="I86" s="31"/>
      <c r="J86" s="31"/>
      <c r="K86" s="31"/>
      <c r="L86" s="83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11" customFormat="1" ht="29.25" customHeight="1">
      <c r="A87" s="242"/>
      <c r="B87" s="243"/>
      <c r="C87" s="244" t="s">
        <v>100</v>
      </c>
      <c r="D87" s="245" t="s">
        <v>56</v>
      </c>
      <c r="E87" s="245" t="s">
        <v>52</v>
      </c>
      <c r="F87" s="245" t="s">
        <v>53</v>
      </c>
      <c r="G87" s="245" t="s">
        <v>101</v>
      </c>
      <c r="H87" s="245" t="s">
        <v>102</v>
      </c>
      <c r="I87" s="109" t="s">
        <v>103</v>
      </c>
      <c r="J87" s="109" t="s">
        <v>82</v>
      </c>
      <c r="K87" s="110" t="s">
        <v>104</v>
      </c>
      <c r="L87" s="111"/>
      <c r="M87" s="56" t="s">
        <v>3</v>
      </c>
      <c r="N87" s="57" t="s">
        <v>41</v>
      </c>
      <c r="O87" s="57" t="s">
        <v>105</v>
      </c>
      <c r="P87" s="57" t="s">
        <v>106</v>
      </c>
      <c r="Q87" s="57" t="s">
        <v>107</v>
      </c>
      <c r="R87" s="57" t="s">
        <v>108</v>
      </c>
      <c r="S87" s="57" t="s">
        <v>109</v>
      </c>
      <c r="T87" s="58" t="s">
        <v>110</v>
      </c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</row>
    <row r="88" spans="1:63" s="2" customFormat="1" ht="22.9" customHeight="1">
      <c r="A88" s="235"/>
      <c r="B88" s="238"/>
      <c r="C88" s="246" t="s">
        <v>111</v>
      </c>
      <c r="D88" s="235"/>
      <c r="E88" s="235"/>
      <c r="F88" s="235"/>
      <c r="G88" s="235"/>
      <c r="H88" s="235"/>
      <c r="I88" s="31"/>
      <c r="J88" s="112">
        <f>BK88</f>
        <v>0</v>
      </c>
      <c r="K88" s="31"/>
      <c r="L88" s="32"/>
      <c r="M88" s="59"/>
      <c r="N88" s="50"/>
      <c r="O88" s="60"/>
      <c r="P88" s="113">
        <f>P89+P97+P305+P330+P334</f>
        <v>0</v>
      </c>
      <c r="Q88" s="60"/>
      <c r="R88" s="113">
        <f>R89+R97+R305+R330+R334</f>
        <v>10.787318499999998</v>
      </c>
      <c r="S88" s="60"/>
      <c r="T88" s="114">
        <f>T89+T97+T305+T330+T334</f>
        <v>0.498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T88" s="16" t="s">
        <v>70</v>
      </c>
      <c r="AU88" s="16" t="s">
        <v>83</v>
      </c>
      <c r="BK88" s="115">
        <f>BK89+BK97+BK305+BK330+BK334</f>
        <v>0</v>
      </c>
    </row>
    <row r="89" spans="1:63" s="12" customFormat="1" ht="25.9" customHeight="1">
      <c r="A89" s="247"/>
      <c r="B89" s="248"/>
      <c r="C89" s="247"/>
      <c r="D89" s="249" t="s">
        <v>70</v>
      </c>
      <c r="E89" s="250" t="s">
        <v>112</v>
      </c>
      <c r="F89" s="250" t="s">
        <v>113</v>
      </c>
      <c r="G89" s="247"/>
      <c r="H89" s="247"/>
      <c r="I89" s="118"/>
      <c r="J89" s="119">
        <f>BK89</f>
        <v>0</v>
      </c>
      <c r="L89" s="116"/>
      <c r="M89" s="120"/>
      <c r="N89" s="121"/>
      <c r="O89" s="121"/>
      <c r="P89" s="122">
        <f>P90</f>
        <v>0</v>
      </c>
      <c r="Q89" s="121"/>
      <c r="R89" s="122">
        <f>R90</f>
        <v>0</v>
      </c>
      <c r="S89" s="121"/>
      <c r="T89" s="123">
        <f>T90</f>
        <v>0</v>
      </c>
      <c r="AR89" s="117" t="s">
        <v>76</v>
      </c>
      <c r="AT89" s="124" t="s">
        <v>70</v>
      </c>
      <c r="AU89" s="124" t="s">
        <v>71</v>
      </c>
      <c r="AY89" s="117" t="s">
        <v>114</v>
      </c>
      <c r="BK89" s="125">
        <f>BK90</f>
        <v>0</v>
      </c>
    </row>
    <row r="90" spans="1:63" s="12" customFormat="1" ht="22.9" customHeight="1">
      <c r="A90" s="247"/>
      <c r="B90" s="248"/>
      <c r="C90" s="247"/>
      <c r="D90" s="249" t="s">
        <v>70</v>
      </c>
      <c r="E90" s="251" t="s">
        <v>115</v>
      </c>
      <c r="F90" s="251" t="s">
        <v>116</v>
      </c>
      <c r="G90" s="247"/>
      <c r="H90" s="247"/>
      <c r="I90" s="118"/>
      <c r="J90" s="126">
        <f>BK90</f>
        <v>0</v>
      </c>
      <c r="L90" s="116"/>
      <c r="M90" s="120"/>
      <c r="N90" s="121"/>
      <c r="O90" s="121"/>
      <c r="P90" s="122">
        <f>SUM(P91:P96)</f>
        <v>0</v>
      </c>
      <c r="Q90" s="121"/>
      <c r="R90" s="122">
        <f>SUM(R91:R96)</f>
        <v>0</v>
      </c>
      <c r="S90" s="121"/>
      <c r="T90" s="123">
        <f>SUM(T91:T96)</f>
        <v>0</v>
      </c>
      <c r="AR90" s="117" t="s">
        <v>76</v>
      </c>
      <c r="AT90" s="124" t="s">
        <v>70</v>
      </c>
      <c r="AU90" s="124" t="s">
        <v>76</v>
      </c>
      <c r="AY90" s="117" t="s">
        <v>114</v>
      </c>
      <c r="BK90" s="125">
        <f>SUM(BK91:BK96)</f>
        <v>0</v>
      </c>
    </row>
    <row r="91" spans="1:65" s="2" customFormat="1" ht="24.2" customHeight="1">
      <c r="A91" s="235"/>
      <c r="B91" s="238"/>
      <c r="C91" s="252" t="s">
        <v>117</v>
      </c>
      <c r="D91" s="252" t="s">
        <v>118</v>
      </c>
      <c r="E91" s="253" t="s">
        <v>119</v>
      </c>
      <c r="F91" s="254" t="s">
        <v>120</v>
      </c>
      <c r="G91" s="255" t="s">
        <v>121</v>
      </c>
      <c r="H91" s="256">
        <v>1.1</v>
      </c>
      <c r="I91" s="128"/>
      <c r="J91" s="270">
        <f>ROUND(I91*H91,2)</f>
        <v>0</v>
      </c>
      <c r="K91" s="254" t="s">
        <v>122</v>
      </c>
      <c r="L91" s="32"/>
      <c r="M91" s="129" t="s">
        <v>3</v>
      </c>
      <c r="N91" s="130" t="s">
        <v>42</v>
      </c>
      <c r="O91" s="52"/>
      <c r="P91" s="131">
        <f>O91*H91</f>
        <v>0</v>
      </c>
      <c r="Q91" s="131">
        <v>0</v>
      </c>
      <c r="R91" s="131">
        <f>Q91*H91</f>
        <v>0</v>
      </c>
      <c r="S91" s="131">
        <v>0</v>
      </c>
      <c r="T91" s="132">
        <f>S91*H91</f>
        <v>0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R91" s="133" t="s">
        <v>123</v>
      </c>
      <c r="AT91" s="133" t="s">
        <v>118</v>
      </c>
      <c r="AU91" s="133" t="s">
        <v>78</v>
      </c>
      <c r="AY91" s="16" t="s">
        <v>114</v>
      </c>
      <c r="BE91" s="134">
        <f>IF(N91="základní",J91,0)</f>
        <v>0</v>
      </c>
      <c r="BF91" s="134">
        <f>IF(N91="snížená",J91,0)</f>
        <v>0</v>
      </c>
      <c r="BG91" s="134">
        <f>IF(N91="zákl. přenesená",J91,0)</f>
        <v>0</v>
      </c>
      <c r="BH91" s="134">
        <f>IF(N91="sníž. přenesená",J91,0)</f>
        <v>0</v>
      </c>
      <c r="BI91" s="134">
        <f>IF(N91="nulová",J91,0)</f>
        <v>0</v>
      </c>
      <c r="BJ91" s="16" t="s">
        <v>76</v>
      </c>
      <c r="BK91" s="134">
        <f>ROUND(I91*H91,2)</f>
        <v>0</v>
      </c>
      <c r="BL91" s="16" t="s">
        <v>123</v>
      </c>
      <c r="BM91" s="133" t="s">
        <v>124</v>
      </c>
    </row>
    <row r="92" spans="1:47" s="2" customFormat="1" ht="12">
      <c r="A92" s="235"/>
      <c r="B92" s="238"/>
      <c r="C92" s="235"/>
      <c r="D92" s="257" t="s">
        <v>125</v>
      </c>
      <c r="E92" s="235"/>
      <c r="F92" s="258" t="s">
        <v>126</v>
      </c>
      <c r="G92" s="235"/>
      <c r="H92" s="235"/>
      <c r="I92" s="135"/>
      <c r="J92" s="235"/>
      <c r="K92" s="235"/>
      <c r="L92" s="32"/>
      <c r="M92" s="136"/>
      <c r="N92" s="137"/>
      <c r="O92" s="52"/>
      <c r="P92" s="52"/>
      <c r="Q92" s="52"/>
      <c r="R92" s="52"/>
      <c r="S92" s="52"/>
      <c r="T92" s="53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T92" s="16" t="s">
        <v>125</v>
      </c>
      <c r="AU92" s="16" t="s">
        <v>78</v>
      </c>
    </row>
    <row r="93" spans="1:65" s="2" customFormat="1" ht="21.75" customHeight="1">
      <c r="A93" s="235"/>
      <c r="B93" s="238"/>
      <c r="C93" s="252" t="s">
        <v>127</v>
      </c>
      <c r="D93" s="252" t="s">
        <v>118</v>
      </c>
      <c r="E93" s="253" t="s">
        <v>128</v>
      </c>
      <c r="F93" s="254" t="s">
        <v>129</v>
      </c>
      <c r="G93" s="255" t="s">
        <v>121</v>
      </c>
      <c r="H93" s="256">
        <v>1.1</v>
      </c>
      <c r="I93" s="128"/>
      <c r="J93" s="270">
        <f>ROUND(I93*H93,2)</f>
        <v>0</v>
      </c>
      <c r="K93" s="254" t="s">
        <v>122</v>
      </c>
      <c r="L93" s="32"/>
      <c r="M93" s="129" t="s">
        <v>3</v>
      </c>
      <c r="N93" s="130" t="s">
        <v>42</v>
      </c>
      <c r="O93" s="52"/>
      <c r="P93" s="131">
        <f>O93*H93</f>
        <v>0</v>
      </c>
      <c r="Q93" s="131">
        <v>0</v>
      </c>
      <c r="R93" s="131">
        <f>Q93*H93</f>
        <v>0</v>
      </c>
      <c r="S93" s="131">
        <v>0</v>
      </c>
      <c r="T93" s="132">
        <f>S93*H93</f>
        <v>0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R93" s="133" t="s">
        <v>123</v>
      </c>
      <c r="AT93" s="133" t="s">
        <v>118</v>
      </c>
      <c r="AU93" s="133" t="s">
        <v>78</v>
      </c>
      <c r="AY93" s="16" t="s">
        <v>114</v>
      </c>
      <c r="BE93" s="134">
        <f>IF(N93="základní",J93,0)</f>
        <v>0</v>
      </c>
      <c r="BF93" s="134">
        <f>IF(N93="snížená",J93,0)</f>
        <v>0</v>
      </c>
      <c r="BG93" s="134">
        <f>IF(N93="zákl. přenesená",J93,0)</f>
        <v>0</v>
      </c>
      <c r="BH93" s="134">
        <f>IF(N93="sníž. přenesená",J93,0)</f>
        <v>0</v>
      </c>
      <c r="BI93" s="134">
        <f>IF(N93="nulová",J93,0)</f>
        <v>0</v>
      </c>
      <c r="BJ93" s="16" t="s">
        <v>76</v>
      </c>
      <c r="BK93" s="134">
        <f>ROUND(I93*H93,2)</f>
        <v>0</v>
      </c>
      <c r="BL93" s="16" t="s">
        <v>123</v>
      </c>
      <c r="BM93" s="133" t="s">
        <v>130</v>
      </c>
    </row>
    <row r="94" spans="1:47" s="2" customFormat="1" ht="12">
      <c r="A94" s="235"/>
      <c r="B94" s="238"/>
      <c r="C94" s="235"/>
      <c r="D94" s="257" t="s">
        <v>125</v>
      </c>
      <c r="E94" s="235"/>
      <c r="F94" s="258" t="s">
        <v>131</v>
      </c>
      <c r="G94" s="235"/>
      <c r="H94" s="235"/>
      <c r="I94" s="135"/>
      <c r="J94" s="235"/>
      <c r="K94" s="235"/>
      <c r="L94" s="32"/>
      <c r="M94" s="136"/>
      <c r="N94" s="137"/>
      <c r="O94" s="52"/>
      <c r="P94" s="52"/>
      <c r="Q94" s="52"/>
      <c r="R94" s="52"/>
      <c r="S94" s="52"/>
      <c r="T94" s="53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T94" s="16" t="s">
        <v>125</v>
      </c>
      <c r="AU94" s="16" t="s">
        <v>78</v>
      </c>
    </row>
    <row r="95" spans="1:65" s="2" customFormat="1" ht="24.2" customHeight="1">
      <c r="A95" s="235"/>
      <c r="B95" s="238"/>
      <c r="C95" s="252" t="s">
        <v>132</v>
      </c>
      <c r="D95" s="252" t="s">
        <v>118</v>
      </c>
      <c r="E95" s="253" t="s">
        <v>133</v>
      </c>
      <c r="F95" s="254" t="s">
        <v>134</v>
      </c>
      <c r="G95" s="255" t="s">
        <v>121</v>
      </c>
      <c r="H95" s="256">
        <v>1.1</v>
      </c>
      <c r="I95" s="128"/>
      <c r="J95" s="270">
        <f>ROUND(I95*H95,2)</f>
        <v>0</v>
      </c>
      <c r="K95" s="254" t="s">
        <v>122</v>
      </c>
      <c r="L95" s="32"/>
      <c r="M95" s="129" t="s">
        <v>3</v>
      </c>
      <c r="N95" s="130" t="s">
        <v>42</v>
      </c>
      <c r="O95" s="52"/>
      <c r="P95" s="131">
        <f>O95*H95</f>
        <v>0</v>
      </c>
      <c r="Q95" s="131">
        <v>0</v>
      </c>
      <c r="R95" s="131">
        <f>Q95*H95</f>
        <v>0</v>
      </c>
      <c r="S95" s="131">
        <v>0</v>
      </c>
      <c r="T95" s="132">
        <f>S95*H95</f>
        <v>0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R95" s="133" t="s">
        <v>123</v>
      </c>
      <c r="AT95" s="133" t="s">
        <v>118</v>
      </c>
      <c r="AU95" s="133" t="s">
        <v>78</v>
      </c>
      <c r="AY95" s="16" t="s">
        <v>114</v>
      </c>
      <c r="BE95" s="134">
        <f>IF(N95="základní",J95,0)</f>
        <v>0</v>
      </c>
      <c r="BF95" s="134">
        <f>IF(N95="snížená",J95,0)</f>
        <v>0</v>
      </c>
      <c r="BG95" s="134">
        <f>IF(N95="zákl. přenesená",J95,0)</f>
        <v>0</v>
      </c>
      <c r="BH95" s="134">
        <f>IF(N95="sníž. přenesená",J95,0)</f>
        <v>0</v>
      </c>
      <c r="BI95" s="134">
        <f>IF(N95="nulová",J95,0)</f>
        <v>0</v>
      </c>
      <c r="BJ95" s="16" t="s">
        <v>76</v>
      </c>
      <c r="BK95" s="134">
        <f>ROUND(I95*H95,2)</f>
        <v>0</v>
      </c>
      <c r="BL95" s="16" t="s">
        <v>123</v>
      </c>
      <c r="BM95" s="133" t="s">
        <v>135</v>
      </c>
    </row>
    <row r="96" spans="1:47" s="2" customFormat="1" ht="12">
      <c r="A96" s="235"/>
      <c r="B96" s="238"/>
      <c r="C96" s="235"/>
      <c r="D96" s="257" t="s">
        <v>125</v>
      </c>
      <c r="E96" s="235"/>
      <c r="F96" s="258" t="s">
        <v>136</v>
      </c>
      <c r="G96" s="235"/>
      <c r="H96" s="235"/>
      <c r="I96" s="135"/>
      <c r="J96" s="235"/>
      <c r="K96" s="235"/>
      <c r="L96" s="32"/>
      <c r="M96" s="136"/>
      <c r="N96" s="137"/>
      <c r="O96" s="52"/>
      <c r="P96" s="52"/>
      <c r="Q96" s="52"/>
      <c r="R96" s="52"/>
      <c r="S96" s="52"/>
      <c r="T96" s="53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T96" s="16" t="s">
        <v>125</v>
      </c>
      <c r="AU96" s="16" t="s">
        <v>78</v>
      </c>
    </row>
    <row r="97" spans="1:63" s="12" customFormat="1" ht="25.9" customHeight="1">
      <c r="A97" s="247"/>
      <c r="B97" s="248"/>
      <c r="C97" s="247"/>
      <c r="D97" s="249" t="s">
        <v>70</v>
      </c>
      <c r="E97" s="250" t="s">
        <v>137</v>
      </c>
      <c r="F97" s="250" t="s">
        <v>138</v>
      </c>
      <c r="G97" s="247"/>
      <c r="H97" s="247"/>
      <c r="I97" s="118"/>
      <c r="J97" s="271">
        <f>BK97</f>
        <v>0</v>
      </c>
      <c r="K97" s="247"/>
      <c r="L97" s="116"/>
      <c r="M97" s="120"/>
      <c r="N97" s="121"/>
      <c r="O97" s="121"/>
      <c r="P97" s="122">
        <f>P98+P297</f>
        <v>0</v>
      </c>
      <c r="Q97" s="121"/>
      <c r="R97" s="122">
        <f>R98+R297</f>
        <v>10.742918499999998</v>
      </c>
      <c r="S97" s="121"/>
      <c r="T97" s="123">
        <f>T98+T297</f>
        <v>0</v>
      </c>
      <c r="AR97" s="117" t="s">
        <v>78</v>
      </c>
      <c r="AT97" s="124" t="s">
        <v>70</v>
      </c>
      <c r="AU97" s="124" t="s">
        <v>71</v>
      </c>
      <c r="AY97" s="117" t="s">
        <v>114</v>
      </c>
      <c r="BK97" s="125">
        <f>BK98+BK297</f>
        <v>0</v>
      </c>
    </row>
    <row r="98" spans="1:63" s="12" customFormat="1" ht="22.9" customHeight="1">
      <c r="A98" s="247"/>
      <c r="B98" s="248"/>
      <c r="C98" s="247"/>
      <c r="D98" s="249" t="s">
        <v>70</v>
      </c>
      <c r="E98" s="251" t="s">
        <v>139</v>
      </c>
      <c r="F98" s="251" t="s">
        <v>140</v>
      </c>
      <c r="G98" s="247"/>
      <c r="H98" s="247"/>
      <c r="I98" s="118"/>
      <c r="J98" s="272">
        <f>BK98</f>
        <v>0</v>
      </c>
      <c r="K98" s="247"/>
      <c r="L98" s="116"/>
      <c r="M98" s="120"/>
      <c r="N98" s="121"/>
      <c r="O98" s="121"/>
      <c r="P98" s="122">
        <f>SUM(P99:P296)</f>
        <v>0</v>
      </c>
      <c r="Q98" s="121"/>
      <c r="R98" s="122">
        <f>SUM(R99:R296)</f>
        <v>10.740718499999998</v>
      </c>
      <c r="S98" s="121"/>
      <c r="T98" s="123">
        <f>SUM(T99:T296)</f>
        <v>0</v>
      </c>
      <c r="AR98" s="117" t="s">
        <v>78</v>
      </c>
      <c r="AT98" s="124" t="s">
        <v>70</v>
      </c>
      <c r="AU98" s="124" t="s">
        <v>76</v>
      </c>
      <c r="AY98" s="117" t="s">
        <v>114</v>
      </c>
      <c r="BK98" s="125">
        <f>SUM(BK99:BK296)</f>
        <v>0</v>
      </c>
    </row>
    <row r="99" spans="1:65" s="2" customFormat="1" ht="16.5" customHeight="1">
      <c r="A99" s="235"/>
      <c r="B99" s="238"/>
      <c r="C99" s="252" t="s">
        <v>141</v>
      </c>
      <c r="D99" s="252" t="s">
        <v>118</v>
      </c>
      <c r="E99" s="253" t="s">
        <v>142</v>
      </c>
      <c r="F99" s="254" t="s">
        <v>143</v>
      </c>
      <c r="G99" s="255" t="s">
        <v>144</v>
      </c>
      <c r="H99" s="256">
        <v>1</v>
      </c>
      <c r="I99" s="128"/>
      <c r="J99" s="270">
        <f aca="true" t="shared" si="0" ref="J99:J112">ROUND(I99*H99,2)</f>
        <v>0</v>
      </c>
      <c r="K99" s="254" t="s">
        <v>3</v>
      </c>
      <c r="L99" s="32"/>
      <c r="M99" s="129" t="s">
        <v>3</v>
      </c>
      <c r="N99" s="130" t="s">
        <v>42</v>
      </c>
      <c r="O99" s="52"/>
      <c r="P99" s="131">
        <f aca="true" t="shared" si="1" ref="P99:P112">O99*H99</f>
        <v>0</v>
      </c>
      <c r="Q99" s="131">
        <v>0</v>
      </c>
      <c r="R99" s="131">
        <f aca="true" t="shared" si="2" ref="R99:R112">Q99*H99</f>
        <v>0</v>
      </c>
      <c r="S99" s="131">
        <v>0</v>
      </c>
      <c r="T99" s="132">
        <f aca="true" t="shared" si="3" ref="T99:T112">S99*H99</f>
        <v>0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R99" s="133" t="s">
        <v>145</v>
      </c>
      <c r="AT99" s="133" t="s">
        <v>118</v>
      </c>
      <c r="AU99" s="133" t="s">
        <v>78</v>
      </c>
      <c r="AY99" s="16" t="s">
        <v>114</v>
      </c>
      <c r="BE99" s="134">
        <f aca="true" t="shared" si="4" ref="BE99:BE112">IF(N99="základní",J99,0)</f>
        <v>0</v>
      </c>
      <c r="BF99" s="134">
        <f aca="true" t="shared" si="5" ref="BF99:BF112">IF(N99="snížená",J99,0)</f>
        <v>0</v>
      </c>
      <c r="BG99" s="134">
        <f aca="true" t="shared" si="6" ref="BG99:BG112">IF(N99="zákl. přenesená",J99,0)</f>
        <v>0</v>
      </c>
      <c r="BH99" s="134">
        <f aca="true" t="shared" si="7" ref="BH99:BH112">IF(N99="sníž. přenesená",J99,0)</f>
        <v>0</v>
      </c>
      <c r="BI99" s="134">
        <f aca="true" t="shared" si="8" ref="BI99:BI112">IF(N99="nulová",J99,0)</f>
        <v>0</v>
      </c>
      <c r="BJ99" s="16" t="s">
        <v>76</v>
      </c>
      <c r="BK99" s="134">
        <f aca="true" t="shared" si="9" ref="BK99:BK112">ROUND(I99*H99,2)</f>
        <v>0</v>
      </c>
      <c r="BL99" s="16" t="s">
        <v>145</v>
      </c>
      <c r="BM99" s="133" t="s">
        <v>146</v>
      </c>
    </row>
    <row r="100" spans="1:65" s="2" customFormat="1" ht="16.5" customHeight="1">
      <c r="A100" s="235"/>
      <c r="B100" s="238"/>
      <c r="C100" s="252" t="s">
        <v>147</v>
      </c>
      <c r="D100" s="252" t="s">
        <v>118</v>
      </c>
      <c r="E100" s="253" t="s">
        <v>148</v>
      </c>
      <c r="F100" s="254" t="s">
        <v>149</v>
      </c>
      <c r="G100" s="255" t="s">
        <v>144</v>
      </c>
      <c r="H100" s="256">
        <v>1</v>
      </c>
      <c r="I100" s="128"/>
      <c r="J100" s="270">
        <f t="shared" si="0"/>
        <v>0</v>
      </c>
      <c r="K100" s="254" t="s">
        <v>3</v>
      </c>
      <c r="L100" s="32"/>
      <c r="M100" s="129" t="s">
        <v>3</v>
      </c>
      <c r="N100" s="130" t="s">
        <v>42</v>
      </c>
      <c r="O100" s="52"/>
      <c r="P100" s="131">
        <f t="shared" si="1"/>
        <v>0</v>
      </c>
      <c r="Q100" s="131">
        <v>0</v>
      </c>
      <c r="R100" s="131">
        <f t="shared" si="2"/>
        <v>0</v>
      </c>
      <c r="S100" s="131">
        <v>0</v>
      </c>
      <c r="T100" s="132">
        <f t="shared" si="3"/>
        <v>0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R100" s="133" t="s">
        <v>145</v>
      </c>
      <c r="AT100" s="133" t="s">
        <v>118</v>
      </c>
      <c r="AU100" s="133" t="s">
        <v>78</v>
      </c>
      <c r="AY100" s="16" t="s">
        <v>114</v>
      </c>
      <c r="BE100" s="134">
        <f t="shared" si="4"/>
        <v>0</v>
      </c>
      <c r="BF100" s="134">
        <f t="shared" si="5"/>
        <v>0</v>
      </c>
      <c r="BG100" s="134">
        <f t="shared" si="6"/>
        <v>0</v>
      </c>
      <c r="BH100" s="134">
        <f t="shared" si="7"/>
        <v>0</v>
      </c>
      <c r="BI100" s="134">
        <f t="shared" si="8"/>
        <v>0</v>
      </c>
      <c r="BJ100" s="16" t="s">
        <v>76</v>
      </c>
      <c r="BK100" s="134">
        <f t="shared" si="9"/>
        <v>0</v>
      </c>
      <c r="BL100" s="16" t="s">
        <v>145</v>
      </c>
      <c r="BM100" s="133" t="s">
        <v>150</v>
      </c>
    </row>
    <row r="101" spans="1:65" s="2" customFormat="1" ht="16.5" customHeight="1">
      <c r="A101" s="235"/>
      <c r="B101" s="238"/>
      <c r="C101" s="252" t="s">
        <v>151</v>
      </c>
      <c r="D101" s="252" t="s">
        <v>118</v>
      </c>
      <c r="E101" s="253" t="s">
        <v>152</v>
      </c>
      <c r="F101" s="254" t="s">
        <v>153</v>
      </c>
      <c r="G101" s="255" t="s">
        <v>144</v>
      </c>
      <c r="H101" s="256">
        <v>2</v>
      </c>
      <c r="I101" s="128"/>
      <c r="J101" s="270">
        <f t="shared" si="0"/>
        <v>0</v>
      </c>
      <c r="K101" s="254" t="s">
        <v>3</v>
      </c>
      <c r="L101" s="32"/>
      <c r="M101" s="129" t="s">
        <v>3</v>
      </c>
      <c r="N101" s="130" t="s">
        <v>42</v>
      </c>
      <c r="O101" s="52"/>
      <c r="P101" s="131">
        <f t="shared" si="1"/>
        <v>0</v>
      </c>
      <c r="Q101" s="131">
        <v>0</v>
      </c>
      <c r="R101" s="131">
        <f t="shared" si="2"/>
        <v>0</v>
      </c>
      <c r="S101" s="131">
        <v>0</v>
      </c>
      <c r="T101" s="132">
        <f t="shared" si="3"/>
        <v>0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R101" s="133" t="s">
        <v>145</v>
      </c>
      <c r="AT101" s="133" t="s">
        <v>118</v>
      </c>
      <c r="AU101" s="133" t="s">
        <v>78</v>
      </c>
      <c r="AY101" s="16" t="s">
        <v>114</v>
      </c>
      <c r="BE101" s="134">
        <f t="shared" si="4"/>
        <v>0</v>
      </c>
      <c r="BF101" s="134">
        <f t="shared" si="5"/>
        <v>0</v>
      </c>
      <c r="BG101" s="134">
        <f t="shared" si="6"/>
        <v>0</v>
      </c>
      <c r="BH101" s="134">
        <f t="shared" si="7"/>
        <v>0</v>
      </c>
      <c r="BI101" s="134">
        <f t="shared" si="8"/>
        <v>0</v>
      </c>
      <c r="BJ101" s="16" t="s">
        <v>76</v>
      </c>
      <c r="BK101" s="134">
        <f t="shared" si="9"/>
        <v>0</v>
      </c>
      <c r="BL101" s="16" t="s">
        <v>145</v>
      </c>
      <c r="BM101" s="133" t="s">
        <v>154</v>
      </c>
    </row>
    <row r="102" spans="1:65" s="2" customFormat="1" ht="16.5" customHeight="1">
      <c r="A102" s="235"/>
      <c r="B102" s="238"/>
      <c r="C102" s="252" t="s">
        <v>155</v>
      </c>
      <c r="D102" s="252" t="s">
        <v>118</v>
      </c>
      <c r="E102" s="253" t="s">
        <v>156</v>
      </c>
      <c r="F102" s="254" t="s">
        <v>157</v>
      </c>
      <c r="G102" s="255" t="s">
        <v>76</v>
      </c>
      <c r="H102" s="256">
        <v>1</v>
      </c>
      <c r="I102" s="128"/>
      <c r="J102" s="270">
        <f t="shared" si="0"/>
        <v>0</v>
      </c>
      <c r="K102" s="254" t="s">
        <v>3</v>
      </c>
      <c r="L102" s="32"/>
      <c r="M102" s="129" t="s">
        <v>3</v>
      </c>
      <c r="N102" s="130" t="s">
        <v>42</v>
      </c>
      <c r="O102" s="52"/>
      <c r="P102" s="131">
        <f t="shared" si="1"/>
        <v>0</v>
      </c>
      <c r="Q102" s="131">
        <v>0</v>
      </c>
      <c r="R102" s="131">
        <f t="shared" si="2"/>
        <v>0</v>
      </c>
      <c r="S102" s="131">
        <v>0</v>
      </c>
      <c r="T102" s="132">
        <f t="shared" si="3"/>
        <v>0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R102" s="133" t="s">
        <v>145</v>
      </c>
      <c r="AT102" s="133" t="s">
        <v>118</v>
      </c>
      <c r="AU102" s="133" t="s">
        <v>78</v>
      </c>
      <c r="AY102" s="16" t="s">
        <v>114</v>
      </c>
      <c r="BE102" s="134">
        <f t="shared" si="4"/>
        <v>0</v>
      </c>
      <c r="BF102" s="134">
        <f t="shared" si="5"/>
        <v>0</v>
      </c>
      <c r="BG102" s="134">
        <f t="shared" si="6"/>
        <v>0</v>
      </c>
      <c r="BH102" s="134">
        <f t="shared" si="7"/>
        <v>0</v>
      </c>
      <c r="BI102" s="134">
        <f t="shared" si="8"/>
        <v>0</v>
      </c>
      <c r="BJ102" s="16" t="s">
        <v>76</v>
      </c>
      <c r="BK102" s="134">
        <f t="shared" si="9"/>
        <v>0</v>
      </c>
      <c r="BL102" s="16" t="s">
        <v>145</v>
      </c>
      <c r="BM102" s="133" t="s">
        <v>158</v>
      </c>
    </row>
    <row r="103" spans="1:65" s="2" customFormat="1" ht="16.5" customHeight="1">
      <c r="A103" s="235"/>
      <c r="B103" s="238"/>
      <c r="C103" s="252" t="s">
        <v>159</v>
      </c>
      <c r="D103" s="252" t="s">
        <v>118</v>
      </c>
      <c r="E103" s="253" t="s">
        <v>160</v>
      </c>
      <c r="F103" s="254" t="s">
        <v>161</v>
      </c>
      <c r="G103" s="255" t="s">
        <v>144</v>
      </c>
      <c r="H103" s="256">
        <v>1</v>
      </c>
      <c r="I103" s="128"/>
      <c r="J103" s="270">
        <f t="shared" si="0"/>
        <v>0</v>
      </c>
      <c r="K103" s="254" t="s">
        <v>3</v>
      </c>
      <c r="L103" s="32"/>
      <c r="M103" s="129" t="s">
        <v>3</v>
      </c>
      <c r="N103" s="130" t="s">
        <v>42</v>
      </c>
      <c r="O103" s="52"/>
      <c r="P103" s="131">
        <f t="shared" si="1"/>
        <v>0</v>
      </c>
      <c r="Q103" s="131">
        <v>0</v>
      </c>
      <c r="R103" s="131">
        <f t="shared" si="2"/>
        <v>0</v>
      </c>
      <c r="S103" s="131">
        <v>0</v>
      </c>
      <c r="T103" s="132">
        <f t="shared" si="3"/>
        <v>0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R103" s="133" t="s">
        <v>145</v>
      </c>
      <c r="AT103" s="133" t="s">
        <v>118</v>
      </c>
      <c r="AU103" s="133" t="s">
        <v>78</v>
      </c>
      <c r="AY103" s="16" t="s">
        <v>114</v>
      </c>
      <c r="BE103" s="134">
        <f t="shared" si="4"/>
        <v>0</v>
      </c>
      <c r="BF103" s="134">
        <f t="shared" si="5"/>
        <v>0</v>
      </c>
      <c r="BG103" s="134">
        <f t="shared" si="6"/>
        <v>0</v>
      </c>
      <c r="BH103" s="134">
        <f t="shared" si="7"/>
        <v>0</v>
      </c>
      <c r="BI103" s="134">
        <f t="shared" si="8"/>
        <v>0</v>
      </c>
      <c r="BJ103" s="16" t="s">
        <v>76</v>
      </c>
      <c r="BK103" s="134">
        <f t="shared" si="9"/>
        <v>0</v>
      </c>
      <c r="BL103" s="16" t="s">
        <v>145</v>
      </c>
      <c r="BM103" s="133" t="s">
        <v>162</v>
      </c>
    </row>
    <row r="104" spans="1:65" s="2" customFormat="1" ht="16.5" customHeight="1">
      <c r="A104" s="235"/>
      <c r="B104" s="238"/>
      <c r="C104" s="252" t="s">
        <v>163</v>
      </c>
      <c r="D104" s="252" t="s">
        <v>118</v>
      </c>
      <c r="E104" s="253" t="s">
        <v>164</v>
      </c>
      <c r="F104" s="254" t="s">
        <v>165</v>
      </c>
      <c r="G104" s="255" t="s">
        <v>144</v>
      </c>
      <c r="H104" s="256">
        <v>1</v>
      </c>
      <c r="I104" s="128"/>
      <c r="J104" s="270">
        <f t="shared" si="0"/>
        <v>0</v>
      </c>
      <c r="K104" s="254" t="s">
        <v>3</v>
      </c>
      <c r="L104" s="32"/>
      <c r="M104" s="129" t="s">
        <v>3</v>
      </c>
      <c r="N104" s="130" t="s">
        <v>42</v>
      </c>
      <c r="O104" s="52"/>
      <c r="P104" s="131">
        <f t="shared" si="1"/>
        <v>0</v>
      </c>
      <c r="Q104" s="131">
        <v>0</v>
      </c>
      <c r="R104" s="131">
        <f t="shared" si="2"/>
        <v>0</v>
      </c>
      <c r="S104" s="131">
        <v>0</v>
      </c>
      <c r="T104" s="132">
        <f t="shared" si="3"/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33" t="s">
        <v>145</v>
      </c>
      <c r="AT104" s="133" t="s">
        <v>118</v>
      </c>
      <c r="AU104" s="133" t="s">
        <v>78</v>
      </c>
      <c r="AY104" s="16" t="s">
        <v>114</v>
      </c>
      <c r="BE104" s="134">
        <f t="shared" si="4"/>
        <v>0</v>
      </c>
      <c r="BF104" s="134">
        <f t="shared" si="5"/>
        <v>0</v>
      </c>
      <c r="BG104" s="134">
        <f t="shared" si="6"/>
        <v>0</v>
      </c>
      <c r="BH104" s="134">
        <f t="shared" si="7"/>
        <v>0</v>
      </c>
      <c r="BI104" s="134">
        <f t="shared" si="8"/>
        <v>0</v>
      </c>
      <c r="BJ104" s="16" t="s">
        <v>76</v>
      </c>
      <c r="BK104" s="134">
        <f t="shared" si="9"/>
        <v>0</v>
      </c>
      <c r="BL104" s="16" t="s">
        <v>145</v>
      </c>
      <c r="BM104" s="133" t="s">
        <v>166</v>
      </c>
    </row>
    <row r="105" spans="1:65" s="2" customFormat="1" ht="16.5" customHeight="1">
      <c r="A105" s="235"/>
      <c r="B105" s="238"/>
      <c r="C105" s="252" t="s">
        <v>167</v>
      </c>
      <c r="D105" s="252" t="s">
        <v>118</v>
      </c>
      <c r="E105" s="253" t="s">
        <v>168</v>
      </c>
      <c r="F105" s="254" t="s">
        <v>169</v>
      </c>
      <c r="G105" s="255" t="s">
        <v>144</v>
      </c>
      <c r="H105" s="256">
        <v>1</v>
      </c>
      <c r="I105" s="128"/>
      <c r="J105" s="270">
        <f t="shared" si="0"/>
        <v>0</v>
      </c>
      <c r="K105" s="254" t="s">
        <v>3</v>
      </c>
      <c r="L105" s="32"/>
      <c r="M105" s="129" t="s">
        <v>3</v>
      </c>
      <c r="N105" s="130" t="s">
        <v>42</v>
      </c>
      <c r="O105" s="52"/>
      <c r="P105" s="131">
        <f t="shared" si="1"/>
        <v>0</v>
      </c>
      <c r="Q105" s="131">
        <v>0</v>
      </c>
      <c r="R105" s="131">
        <f t="shared" si="2"/>
        <v>0</v>
      </c>
      <c r="S105" s="131">
        <v>0</v>
      </c>
      <c r="T105" s="132">
        <f t="shared" si="3"/>
        <v>0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R105" s="133" t="s">
        <v>145</v>
      </c>
      <c r="AT105" s="133" t="s">
        <v>118</v>
      </c>
      <c r="AU105" s="133" t="s">
        <v>78</v>
      </c>
      <c r="AY105" s="16" t="s">
        <v>114</v>
      </c>
      <c r="BE105" s="134">
        <f t="shared" si="4"/>
        <v>0</v>
      </c>
      <c r="BF105" s="134">
        <f t="shared" si="5"/>
        <v>0</v>
      </c>
      <c r="BG105" s="134">
        <f t="shared" si="6"/>
        <v>0</v>
      </c>
      <c r="BH105" s="134">
        <f t="shared" si="7"/>
        <v>0</v>
      </c>
      <c r="BI105" s="134">
        <f t="shared" si="8"/>
        <v>0</v>
      </c>
      <c r="BJ105" s="16" t="s">
        <v>76</v>
      </c>
      <c r="BK105" s="134">
        <f t="shared" si="9"/>
        <v>0</v>
      </c>
      <c r="BL105" s="16" t="s">
        <v>145</v>
      </c>
      <c r="BM105" s="133" t="s">
        <v>170</v>
      </c>
    </row>
    <row r="106" spans="1:65" s="2" customFormat="1" ht="16.5" customHeight="1">
      <c r="A106" s="235"/>
      <c r="B106" s="238"/>
      <c r="C106" s="252" t="s">
        <v>171</v>
      </c>
      <c r="D106" s="252" t="s">
        <v>118</v>
      </c>
      <c r="E106" s="253" t="s">
        <v>172</v>
      </c>
      <c r="F106" s="254" t="s">
        <v>173</v>
      </c>
      <c r="G106" s="255" t="s">
        <v>144</v>
      </c>
      <c r="H106" s="256">
        <v>1</v>
      </c>
      <c r="I106" s="128"/>
      <c r="J106" s="270">
        <f t="shared" si="0"/>
        <v>0</v>
      </c>
      <c r="K106" s="254" t="s">
        <v>3</v>
      </c>
      <c r="L106" s="32"/>
      <c r="M106" s="129" t="s">
        <v>3</v>
      </c>
      <c r="N106" s="130" t="s">
        <v>42</v>
      </c>
      <c r="O106" s="52"/>
      <c r="P106" s="131">
        <f t="shared" si="1"/>
        <v>0</v>
      </c>
      <c r="Q106" s="131">
        <v>0</v>
      </c>
      <c r="R106" s="131">
        <f t="shared" si="2"/>
        <v>0</v>
      </c>
      <c r="S106" s="131">
        <v>0</v>
      </c>
      <c r="T106" s="132">
        <f t="shared" si="3"/>
        <v>0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R106" s="133" t="s">
        <v>145</v>
      </c>
      <c r="AT106" s="133" t="s">
        <v>118</v>
      </c>
      <c r="AU106" s="133" t="s">
        <v>78</v>
      </c>
      <c r="AY106" s="16" t="s">
        <v>114</v>
      </c>
      <c r="BE106" s="134">
        <f t="shared" si="4"/>
        <v>0</v>
      </c>
      <c r="BF106" s="134">
        <f t="shared" si="5"/>
        <v>0</v>
      </c>
      <c r="BG106" s="134">
        <f t="shared" si="6"/>
        <v>0</v>
      </c>
      <c r="BH106" s="134">
        <f t="shared" si="7"/>
        <v>0</v>
      </c>
      <c r="BI106" s="134">
        <f t="shared" si="8"/>
        <v>0</v>
      </c>
      <c r="BJ106" s="16" t="s">
        <v>76</v>
      </c>
      <c r="BK106" s="134">
        <f t="shared" si="9"/>
        <v>0</v>
      </c>
      <c r="BL106" s="16" t="s">
        <v>145</v>
      </c>
      <c r="BM106" s="133" t="s">
        <v>174</v>
      </c>
    </row>
    <row r="107" spans="1:65" s="2" customFormat="1" ht="24.2" customHeight="1">
      <c r="A107" s="235"/>
      <c r="B107" s="238"/>
      <c r="C107" s="252" t="s">
        <v>175</v>
      </c>
      <c r="D107" s="252" t="s">
        <v>118</v>
      </c>
      <c r="E107" s="253" t="s">
        <v>176</v>
      </c>
      <c r="F107" s="254" t="s">
        <v>177</v>
      </c>
      <c r="G107" s="255" t="s">
        <v>144</v>
      </c>
      <c r="H107" s="256">
        <v>1</v>
      </c>
      <c r="I107" s="128"/>
      <c r="J107" s="270">
        <f t="shared" si="0"/>
        <v>0</v>
      </c>
      <c r="K107" s="254" t="s">
        <v>3</v>
      </c>
      <c r="L107" s="32"/>
      <c r="M107" s="129" t="s">
        <v>3</v>
      </c>
      <c r="N107" s="130" t="s">
        <v>42</v>
      </c>
      <c r="O107" s="52"/>
      <c r="P107" s="131">
        <f t="shared" si="1"/>
        <v>0</v>
      </c>
      <c r="Q107" s="131">
        <v>0</v>
      </c>
      <c r="R107" s="131">
        <f t="shared" si="2"/>
        <v>0</v>
      </c>
      <c r="S107" s="131">
        <v>0</v>
      </c>
      <c r="T107" s="132">
        <f t="shared" si="3"/>
        <v>0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R107" s="133" t="s">
        <v>145</v>
      </c>
      <c r="AT107" s="133" t="s">
        <v>118</v>
      </c>
      <c r="AU107" s="133" t="s">
        <v>78</v>
      </c>
      <c r="AY107" s="16" t="s">
        <v>114</v>
      </c>
      <c r="BE107" s="134">
        <f t="shared" si="4"/>
        <v>0</v>
      </c>
      <c r="BF107" s="134">
        <f t="shared" si="5"/>
        <v>0</v>
      </c>
      <c r="BG107" s="134">
        <f t="shared" si="6"/>
        <v>0</v>
      </c>
      <c r="BH107" s="134">
        <f t="shared" si="7"/>
        <v>0</v>
      </c>
      <c r="BI107" s="134">
        <f t="shared" si="8"/>
        <v>0</v>
      </c>
      <c r="BJ107" s="16" t="s">
        <v>76</v>
      </c>
      <c r="BK107" s="134">
        <f t="shared" si="9"/>
        <v>0</v>
      </c>
      <c r="BL107" s="16" t="s">
        <v>145</v>
      </c>
      <c r="BM107" s="133" t="s">
        <v>178</v>
      </c>
    </row>
    <row r="108" spans="1:65" s="2" customFormat="1" ht="16.5" customHeight="1">
      <c r="A108" s="235"/>
      <c r="B108" s="238"/>
      <c r="C108" s="252" t="s">
        <v>179</v>
      </c>
      <c r="D108" s="252" t="s">
        <v>118</v>
      </c>
      <c r="E108" s="253" t="s">
        <v>180</v>
      </c>
      <c r="F108" s="254" t="s">
        <v>181</v>
      </c>
      <c r="G108" s="255" t="s">
        <v>144</v>
      </c>
      <c r="H108" s="256">
        <v>1</v>
      </c>
      <c r="I108" s="128"/>
      <c r="J108" s="270">
        <f t="shared" si="0"/>
        <v>0</v>
      </c>
      <c r="K108" s="254" t="s">
        <v>3</v>
      </c>
      <c r="L108" s="32"/>
      <c r="M108" s="129" t="s">
        <v>3</v>
      </c>
      <c r="N108" s="130" t="s">
        <v>42</v>
      </c>
      <c r="O108" s="52"/>
      <c r="P108" s="131">
        <f t="shared" si="1"/>
        <v>0</v>
      </c>
      <c r="Q108" s="131">
        <v>0</v>
      </c>
      <c r="R108" s="131">
        <f t="shared" si="2"/>
        <v>0</v>
      </c>
      <c r="S108" s="131">
        <v>0</v>
      </c>
      <c r="T108" s="132">
        <f t="shared" si="3"/>
        <v>0</v>
      </c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R108" s="133" t="s">
        <v>145</v>
      </c>
      <c r="AT108" s="133" t="s">
        <v>118</v>
      </c>
      <c r="AU108" s="133" t="s">
        <v>78</v>
      </c>
      <c r="AY108" s="16" t="s">
        <v>114</v>
      </c>
      <c r="BE108" s="134">
        <f t="shared" si="4"/>
        <v>0</v>
      </c>
      <c r="BF108" s="134">
        <f t="shared" si="5"/>
        <v>0</v>
      </c>
      <c r="BG108" s="134">
        <f t="shared" si="6"/>
        <v>0</v>
      </c>
      <c r="BH108" s="134">
        <f t="shared" si="7"/>
        <v>0</v>
      </c>
      <c r="BI108" s="134">
        <f t="shared" si="8"/>
        <v>0</v>
      </c>
      <c r="BJ108" s="16" t="s">
        <v>76</v>
      </c>
      <c r="BK108" s="134">
        <f t="shared" si="9"/>
        <v>0</v>
      </c>
      <c r="BL108" s="16" t="s">
        <v>145</v>
      </c>
      <c r="BM108" s="133" t="s">
        <v>182</v>
      </c>
    </row>
    <row r="109" spans="1:65" s="2" customFormat="1" ht="16.5" customHeight="1">
      <c r="A109" s="235"/>
      <c r="B109" s="238"/>
      <c r="C109" s="252" t="s">
        <v>183</v>
      </c>
      <c r="D109" s="252" t="s">
        <v>118</v>
      </c>
      <c r="E109" s="253" t="s">
        <v>184</v>
      </c>
      <c r="F109" s="254" t="s">
        <v>185</v>
      </c>
      <c r="G109" s="255" t="s">
        <v>186</v>
      </c>
      <c r="H109" s="256">
        <v>16</v>
      </c>
      <c r="I109" s="128"/>
      <c r="J109" s="270">
        <f t="shared" si="0"/>
        <v>0</v>
      </c>
      <c r="K109" s="254" t="s">
        <v>3</v>
      </c>
      <c r="L109" s="32"/>
      <c r="M109" s="129" t="s">
        <v>3</v>
      </c>
      <c r="N109" s="130" t="s">
        <v>42</v>
      </c>
      <c r="O109" s="52"/>
      <c r="P109" s="131">
        <f t="shared" si="1"/>
        <v>0</v>
      </c>
      <c r="Q109" s="131">
        <v>0</v>
      </c>
      <c r="R109" s="131">
        <f t="shared" si="2"/>
        <v>0</v>
      </c>
      <c r="S109" s="131">
        <v>0</v>
      </c>
      <c r="T109" s="132">
        <f t="shared" si="3"/>
        <v>0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R109" s="133" t="s">
        <v>145</v>
      </c>
      <c r="AT109" s="133" t="s">
        <v>118</v>
      </c>
      <c r="AU109" s="133" t="s">
        <v>78</v>
      </c>
      <c r="AY109" s="16" t="s">
        <v>114</v>
      </c>
      <c r="BE109" s="134">
        <f t="shared" si="4"/>
        <v>0</v>
      </c>
      <c r="BF109" s="134">
        <f t="shared" si="5"/>
        <v>0</v>
      </c>
      <c r="BG109" s="134">
        <f t="shared" si="6"/>
        <v>0</v>
      </c>
      <c r="BH109" s="134">
        <f t="shared" si="7"/>
        <v>0</v>
      </c>
      <c r="BI109" s="134">
        <f t="shared" si="8"/>
        <v>0</v>
      </c>
      <c r="BJ109" s="16" t="s">
        <v>76</v>
      </c>
      <c r="BK109" s="134">
        <f t="shared" si="9"/>
        <v>0</v>
      </c>
      <c r="BL109" s="16" t="s">
        <v>145</v>
      </c>
      <c r="BM109" s="133" t="s">
        <v>187</v>
      </c>
    </row>
    <row r="110" spans="1:65" s="2" customFormat="1" ht="16.5" customHeight="1">
      <c r="A110" s="235"/>
      <c r="B110" s="238"/>
      <c r="C110" s="252" t="s">
        <v>188</v>
      </c>
      <c r="D110" s="252" t="s">
        <v>118</v>
      </c>
      <c r="E110" s="253" t="s">
        <v>189</v>
      </c>
      <c r="F110" s="254" t="s">
        <v>190</v>
      </c>
      <c r="G110" s="255" t="s">
        <v>144</v>
      </c>
      <c r="H110" s="256">
        <v>1</v>
      </c>
      <c r="I110" s="128"/>
      <c r="J110" s="270">
        <f t="shared" si="0"/>
        <v>0</v>
      </c>
      <c r="K110" s="254" t="s">
        <v>3</v>
      </c>
      <c r="L110" s="32"/>
      <c r="M110" s="129" t="s">
        <v>3</v>
      </c>
      <c r="N110" s="130" t="s">
        <v>42</v>
      </c>
      <c r="O110" s="52"/>
      <c r="P110" s="131">
        <f t="shared" si="1"/>
        <v>0</v>
      </c>
      <c r="Q110" s="131">
        <v>0</v>
      </c>
      <c r="R110" s="131">
        <f t="shared" si="2"/>
        <v>0</v>
      </c>
      <c r="S110" s="131">
        <v>0</v>
      </c>
      <c r="T110" s="132">
        <f t="shared" si="3"/>
        <v>0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R110" s="133" t="s">
        <v>145</v>
      </c>
      <c r="AT110" s="133" t="s">
        <v>118</v>
      </c>
      <c r="AU110" s="133" t="s">
        <v>78</v>
      </c>
      <c r="AY110" s="16" t="s">
        <v>114</v>
      </c>
      <c r="BE110" s="134">
        <f t="shared" si="4"/>
        <v>0</v>
      </c>
      <c r="BF110" s="134">
        <f t="shared" si="5"/>
        <v>0</v>
      </c>
      <c r="BG110" s="134">
        <f t="shared" si="6"/>
        <v>0</v>
      </c>
      <c r="BH110" s="134">
        <f t="shared" si="7"/>
        <v>0</v>
      </c>
      <c r="BI110" s="134">
        <f t="shared" si="8"/>
        <v>0</v>
      </c>
      <c r="BJ110" s="16" t="s">
        <v>76</v>
      </c>
      <c r="BK110" s="134">
        <f t="shared" si="9"/>
        <v>0</v>
      </c>
      <c r="BL110" s="16" t="s">
        <v>145</v>
      </c>
      <c r="BM110" s="133" t="s">
        <v>191</v>
      </c>
    </row>
    <row r="111" spans="1:65" s="2" customFormat="1" ht="21.75" customHeight="1">
      <c r="A111" s="235"/>
      <c r="B111" s="238"/>
      <c r="C111" s="252" t="s">
        <v>192</v>
      </c>
      <c r="D111" s="252" t="s">
        <v>118</v>
      </c>
      <c r="E111" s="253" t="s">
        <v>193</v>
      </c>
      <c r="F111" s="254" t="s">
        <v>194</v>
      </c>
      <c r="G111" s="255" t="s">
        <v>144</v>
      </c>
      <c r="H111" s="256">
        <v>2</v>
      </c>
      <c r="I111" s="128"/>
      <c r="J111" s="270">
        <f t="shared" si="0"/>
        <v>0</v>
      </c>
      <c r="K111" s="254" t="s">
        <v>3</v>
      </c>
      <c r="L111" s="32"/>
      <c r="M111" s="129" t="s">
        <v>3</v>
      </c>
      <c r="N111" s="130" t="s">
        <v>42</v>
      </c>
      <c r="O111" s="52"/>
      <c r="P111" s="131">
        <f t="shared" si="1"/>
        <v>0</v>
      </c>
      <c r="Q111" s="131">
        <v>0</v>
      </c>
      <c r="R111" s="131">
        <f t="shared" si="2"/>
        <v>0</v>
      </c>
      <c r="S111" s="131">
        <v>0</v>
      </c>
      <c r="T111" s="132">
        <f t="shared" si="3"/>
        <v>0</v>
      </c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R111" s="133" t="s">
        <v>145</v>
      </c>
      <c r="AT111" s="133" t="s">
        <v>118</v>
      </c>
      <c r="AU111" s="133" t="s">
        <v>78</v>
      </c>
      <c r="AY111" s="16" t="s">
        <v>114</v>
      </c>
      <c r="BE111" s="134">
        <f t="shared" si="4"/>
        <v>0</v>
      </c>
      <c r="BF111" s="134">
        <f t="shared" si="5"/>
        <v>0</v>
      </c>
      <c r="BG111" s="134">
        <f t="shared" si="6"/>
        <v>0</v>
      </c>
      <c r="BH111" s="134">
        <f t="shared" si="7"/>
        <v>0</v>
      </c>
      <c r="BI111" s="134">
        <f t="shared" si="8"/>
        <v>0</v>
      </c>
      <c r="BJ111" s="16" t="s">
        <v>76</v>
      </c>
      <c r="BK111" s="134">
        <f t="shared" si="9"/>
        <v>0</v>
      </c>
      <c r="BL111" s="16" t="s">
        <v>145</v>
      </c>
      <c r="BM111" s="133" t="s">
        <v>195</v>
      </c>
    </row>
    <row r="112" spans="1:65" s="2" customFormat="1" ht="24.2" customHeight="1">
      <c r="A112" s="235"/>
      <c r="B112" s="238"/>
      <c r="C112" s="252" t="s">
        <v>196</v>
      </c>
      <c r="D112" s="252" t="s">
        <v>118</v>
      </c>
      <c r="E112" s="253" t="s">
        <v>197</v>
      </c>
      <c r="F112" s="254" t="s">
        <v>198</v>
      </c>
      <c r="G112" s="255" t="s">
        <v>199</v>
      </c>
      <c r="H112" s="256">
        <v>15</v>
      </c>
      <c r="I112" s="128"/>
      <c r="J112" s="270">
        <f t="shared" si="0"/>
        <v>0</v>
      </c>
      <c r="K112" s="254" t="s">
        <v>122</v>
      </c>
      <c r="L112" s="32"/>
      <c r="M112" s="129" t="s">
        <v>3</v>
      </c>
      <c r="N112" s="130" t="s">
        <v>42</v>
      </c>
      <c r="O112" s="52"/>
      <c r="P112" s="131">
        <f t="shared" si="1"/>
        <v>0</v>
      </c>
      <c r="Q112" s="131">
        <v>0</v>
      </c>
      <c r="R112" s="131">
        <f t="shared" si="2"/>
        <v>0</v>
      </c>
      <c r="S112" s="131">
        <v>0</v>
      </c>
      <c r="T112" s="132">
        <f t="shared" si="3"/>
        <v>0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R112" s="133" t="s">
        <v>145</v>
      </c>
      <c r="AT112" s="133" t="s">
        <v>118</v>
      </c>
      <c r="AU112" s="133" t="s">
        <v>78</v>
      </c>
      <c r="AY112" s="16" t="s">
        <v>114</v>
      </c>
      <c r="BE112" s="134">
        <f t="shared" si="4"/>
        <v>0</v>
      </c>
      <c r="BF112" s="134">
        <f t="shared" si="5"/>
        <v>0</v>
      </c>
      <c r="BG112" s="134">
        <f t="shared" si="6"/>
        <v>0</v>
      </c>
      <c r="BH112" s="134">
        <f t="shared" si="7"/>
        <v>0</v>
      </c>
      <c r="BI112" s="134">
        <f t="shared" si="8"/>
        <v>0</v>
      </c>
      <c r="BJ112" s="16" t="s">
        <v>76</v>
      </c>
      <c r="BK112" s="134">
        <f t="shared" si="9"/>
        <v>0</v>
      </c>
      <c r="BL112" s="16" t="s">
        <v>145</v>
      </c>
      <c r="BM112" s="133" t="s">
        <v>200</v>
      </c>
    </row>
    <row r="113" spans="1:47" s="2" customFormat="1" ht="12">
      <c r="A113" s="235"/>
      <c r="B113" s="238"/>
      <c r="C113" s="235"/>
      <c r="D113" s="257" t="s">
        <v>125</v>
      </c>
      <c r="E113" s="235"/>
      <c r="F113" s="258" t="s">
        <v>201</v>
      </c>
      <c r="G113" s="235"/>
      <c r="H113" s="235"/>
      <c r="I113" s="135"/>
      <c r="J113" s="235"/>
      <c r="K113" s="235"/>
      <c r="L113" s="32"/>
      <c r="M113" s="136"/>
      <c r="N113" s="137"/>
      <c r="O113" s="52"/>
      <c r="P113" s="52"/>
      <c r="Q113" s="52"/>
      <c r="R113" s="52"/>
      <c r="S113" s="52"/>
      <c r="T113" s="53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T113" s="16" t="s">
        <v>125</v>
      </c>
      <c r="AU113" s="16" t="s">
        <v>78</v>
      </c>
    </row>
    <row r="114" spans="1:65" s="2" customFormat="1" ht="16.5" customHeight="1">
      <c r="A114" s="235"/>
      <c r="B114" s="238"/>
      <c r="C114" s="259" t="s">
        <v>202</v>
      </c>
      <c r="D114" s="259" t="s">
        <v>203</v>
      </c>
      <c r="E114" s="260" t="s">
        <v>204</v>
      </c>
      <c r="F114" s="261" t="s">
        <v>205</v>
      </c>
      <c r="G114" s="262" t="s">
        <v>206</v>
      </c>
      <c r="H114" s="263">
        <v>15</v>
      </c>
      <c r="I114" s="138"/>
      <c r="J114" s="273">
        <f>ROUND(I114*H114,2)</f>
        <v>0</v>
      </c>
      <c r="K114" s="261" t="s">
        <v>3</v>
      </c>
      <c r="L114" s="139"/>
      <c r="M114" s="140" t="s">
        <v>3</v>
      </c>
      <c r="N114" s="141" t="s">
        <v>42</v>
      </c>
      <c r="O114" s="52"/>
      <c r="P114" s="131">
        <f>O114*H114</f>
        <v>0</v>
      </c>
      <c r="Q114" s="131">
        <v>0</v>
      </c>
      <c r="R114" s="131">
        <f>Q114*H114</f>
        <v>0</v>
      </c>
      <c r="S114" s="131">
        <v>0</v>
      </c>
      <c r="T114" s="132">
        <f>S114*H114</f>
        <v>0</v>
      </c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R114" s="133" t="s">
        <v>207</v>
      </c>
      <c r="AT114" s="133" t="s">
        <v>203</v>
      </c>
      <c r="AU114" s="133" t="s">
        <v>78</v>
      </c>
      <c r="AY114" s="16" t="s">
        <v>114</v>
      </c>
      <c r="BE114" s="134">
        <f>IF(N114="základní",J114,0)</f>
        <v>0</v>
      </c>
      <c r="BF114" s="134">
        <f>IF(N114="snížená",J114,0)</f>
        <v>0</v>
      </c>
      <c r="BG114" s="134">
        <f>IF(N114="zákl. přenesená",J114,0)</f>
        <v>0</v>
      </c>
      <c r="BH114" s="134">
        <f>IF(N114="sníž. přenesená",J114,0)</f>
        <v>0</v>
      </c>
      <c r="BI114" s="134">
        <f>IF(N114="nulová",J114,0)</f>
        <v>0</v>
      </c>
      <c r="BJ114" s="16" t="s">
        <v>76</v>
      </c>
      <c r="BK114" s="134">
        <f>ROUND(I114*H114,2)</f>
        <v>0</v>
      </c>
      <c r="BL114" s="16" t="s">
        <v>145</v>
      </c>
      <c r="BM114" s="133" t="s">
        <v>208</v>
      </c>
    </row>
    <row r="115" spans="1:65" s="2" customFormat="1" ht="24.2" customHeight="1">
      <c r="A115" s="235"/>
      <c r="B115" s="238"/>
      <c r="C115" s="252" t="s">
        <v>209</v>
      </c>
      <c r="D115" s="252" t="s">
        <v>118</v>
      </c>
      <c r="E115" s="253" t="s">
        <v>210</v>
      </c>
      <c r="F115" s="254" t="s">
        <v>211</v>
      </c>
      <c r="G115" s="255" t="s">
        <v>199</v>
      </c>
      <c r="H115" s="256">
        <v>10</v>
      </c>
      <c r="I115" s="128"/>
      <c r="J115" s="270">
        <f>ROUND(I115*H115,2)</f>
        <v>0</v>
      </c>
      <c r="K115" s="254" t="s">
        <v>212</v>
      </c>
      <c r="L115" s="32"/>
      <c r="M115" s="129" t="s">
        <v>3</v>
      </c>
      <c r="N115" s="130" t="s">
        <v>42</v>
      </c>
      <c r="O115" s="52"/>
      <c r="P115" s="131">
        <f>O115*H115</f>
        <v>0</v>
      </c>
      <c r="Q115" s="131">
        <v>0</v>
      </c>
      <c r="R115" s="131">
        <f>Q115*H115</f>
        <v>0</v>
      </c>
      <c r="S115" s="131">
        <v>0</v>
      </c>
      <c r="T115" s="132">
        <f>S115*H115</f>
        <v>0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R115" s="133" t="s">
        <v>145</v>
      </c>
      <c r="AT115" s="133" t="s">
        <v>118</v>
      </c>
      <c r="AU115" s="133" t="s">
        <v>78</v>
      </c>
      <c r="AY115" s="16" t="s">
        <v>114</v>
      </c>
      <c r="BE115" s="134">
        <f>IF(N115="základní",J115,0)</f>
        <v>0</v>
      </c>
      <c r="BF115" s="134">
        <f>IF(N115="snížená",J115,0)</f>
        <v>0</v>
      </c>
      <c r="BG115" s="134">
        <f>IF(N115="zákl. přenesená",J115,0)</f>
        <v>0</v>
      </c>
      <c r="BH115" s="134">
        <f>IF(N115="sníž. přenesená",J115,0)</f>
        <v>0</v>
      </c>
      <c r="BI115" s="134">
        <f>IF(N115="nulová",J115,0)</f>
        <v>0</v>
      </c>
      <c r="BJ115" s="16" t="s">
        <v>76</v>
      </c>
      <c r="BK115" s="134">
        <f>ROUND(I115*H115,2)</f>
        <v>0</v>
      </c>
      <c r="BL115" s="16" t="s">
        <v>145</v>
      </c>
      <c r="BM115" s="133" t="s">
        <v>213</v>
      </c>
    </row>
    <row r="116" spans="1:47" s="2" customFormat="1" ht="12">
      <c r="A116" s="235"/>
      <c r="B116" s="238"/>
      <c r="C116" s="235"/>
      <c r="D116" s="257" t="s">
        <v>125</v>
      </c>
      <c r="E116" s="235"/>
      <c r="F116" s="258" t="s">
        <v>214</v>
      </c>
      <c r="G116" s="235"/>
      <c r="H116" s="235"/>
      <c r="I116" s="135"/>
      <c r="J116" s="235"/>
      <c r="K116" s="235"/>
      <c r="L116" s="32"/>
      <c r="M116" s="136"/>
      <c r="N116" s="137"/>
      <c r="O116" s="52"/>
      <c r="P116" s="52"/>
      <c r="Q116" s="52"/>
      <c r="R116" s="52"/>
      <c r="S116" s="52"/>
      <c r="T116" s="53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T116" s="16" t="s">
        <v>125</v>
      </c>
      <c r="AU116" s="16" t="s">
        <v>78</v>
      </c>
    </row>
    <row r="117" spans="1:65" s="2" customFormat="1" ht="16.5" customHeight="1">
      <c r="A117" s="235"/>
      <c r="B117" s="238"/>
      <c r="C117" s="259" t="s">
        <v>215</v>
      </c>
      <c r="D117" s="259" t="s">
        <v>203</v>
      </c>
      <c r="E117" s="260" t="s">
        <v>216</v>
      </c>
      <c r="F117" s="261" t="s">
        <v>217</v>
      </c>
      <c r="G117" s="262" t="s">
        <v>199</v>
      </c>
      <c r="H117" s="263">
        <v>10.5</v>
      </c>
      <c r="I117" s="138"/>
      <c r="J117" s="273">
        <f>ROUND(I117*H117,2)</f>
        <v>0</v>
      </c>
      <c r="K117" s="261" t="s">
        <v>212</v>
      </c>
      <c r="L117" s="139"/>
      <c r="M117" s="140" t="s">
        <v>3</v>
      </c>
      <c r="N117" s="141" t="s">
        <v>42</v>
      </c>
      <c r="O117" s="52"/>
      <c r="P117" s="131">
        <f>O117*H117</f>
        <v>0</v>
      </c>
      <c r="Q117" s="131">
        <v>0.00039</v>
      </c>
      <c r="R117" s="131">
        <f>Q117*H117</f>
        <v>0.004095</v>
      </c>
      <c r="S117" s="131">
        <v>0</v>
      </c>
      <c r="T117" s="132">
        <f>S117*H117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R117" s="133" t="s">
        <v>207</v>
      </c>
      <c r="AT117" s="133" t="s">
        <v>203</v>
      </c>
      <c r="AU117" s="133" t="s">
        <v>78</v>
      </c>
      <c r="AY117" s="16" t="s">
        <v>114</v>
      </c>
      <c r="BE117" s="134">
        <f>IF(N117="základní",J117,0)</f>
        <v>0</v>
      </c>
      <c r="BF117" s="134">
        <f>IF(N117="snížená",J117,0)</f>
        <v>0</v>
      </c>
      <c r="BG117" s="134">
        <f>IF(N117="zákl. přenesená",J117,0)</f>
        <v>0</v>
      </c>
      <c r="BH117" s="134">
        <f>IF(N117="sníž. přenesená",J117,0)</f>
        <v>0</v>
      </c>
      <c r="BI117" s="134">
        <f>IF(N117="nulová",J117,0)</f>
        <v>0</v>
      </c>
      <c r="BJ117" s="16" t="s">
        <v>76</v>
      </c>
      <c r="BK117" s="134">
        <f>ROUND(I117*H117,2)</f>
        <v>0</v>
      </c>
      <c r="BL117" s="16" t="s">
        <v>145</v>
      </c>
      <c r="BM117" s="133" t="s">
        <v>218</v>
      </c>
    </row>
    <row r="118" spans="1:51" s="13" customFormat="1" ht="12">
      <c r="A118" s="264"/>
      <c r="B118" s="265"/>
      <c r="C118" s="264"/>
      <c r="D118" s="266" t="s">
        <v>219</v>
      </c>
      <c r="E118" s="264"/>
      <c r="F118" s="267" t="s">
        <v>220</v>
      </c>
      <c r="G118" s="264"/>
      <c r="H118" s="268">
        <v>10.5</v>
      </c>
      <c r="I118" s="143"/>
      <c r="J118" s="264"/>
      <c r="K118" s="264"/>
      <c r="L118" s="142"/>
      <c r="M118" s="144"/>
      <c r="N118" s="145"/>
      <c r="O118" s="145"/>
      <c r="P118" s="145"/>
      <c r="Q118" s="145"/>
      <c r="R118" s="145"/>
      <c r="S118" s="145"/>
      <c r="T118" s="146"/>
      <c r="AT118" s="147" t="s">
        <v>219</v>
      </c>
      <c r="AU118" s="147" t="s">
        <v>78</v>
      </c>
      <c r="AV118" s="13" t="s">
        <v>78</v>
      </c>
      <c r="AW118" s="13" t="s">
        <v>4</v>
      </c>
      <c r="AX118" s="13" t="s">
        <v>76</v>
      </c>
      <c r="AY118" s="147" t="s">
        <v>114</v>
      </c>
    </row>
    <row r="119" spans="1:65" s="2" customFormat="1" ht="24.2" customHeight="1">
      <c r="A119" s="235"/>
      <c r="B119" s="238"/>
      <c r="C119" s="252" t="s">
        <v>221</v>
      </c>
      <c r="D119" s="252" t="s">
        <v>118</v>
      </c>
      <c r="E119" s="253" t="s">
        <v>222</v>
      </c>
      <c r="F119" s="254" t="s">
        <v>223</v>
      </c>
      <c r="G119" s="255" t="s">
        <v>199</v>
      </c>
      <c r="H119" s="256">
        <v>12</v>
      </c>
      <c r="I119" s="128"/>
      <c r="J119" s="270">
        <f>ROUND(I119*H119,2)</f>
        <v>0</v>
      </c>
      <c r="K119" s="254" t="s">
        <v>212</v>
      </c>
      <c r="L119" s="32"/>
      <c r="M119" s="129" t="s">
        <v>3</v>
      </c>
      <c r="N119" s="130" t="s">
        <v>42</v>
      </c>
      <c r="O119" s="52"/>
      <c r="P119" s="131">
        <f>O119*H119</f>
        <v>0</v>
      </c>
      <c r="Q119" s="131">
        <v>0</v>
      </c>
      <c r="R119" s="131">
        <f>Q119*H119</f>
        <v>0</v>
      </c>
      <c r="S119" s="131">
        <v>0</v>
      </c>
      <c r="T119" s="132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33" t="s">
        <v>145</v>
      </c>
      <c r="AT119" s="133" t="s">
        <v>118</v>
      </c>
      <c r="AU119" s="133" t="s">
        <v>78</v>
      </c>
      <c r="AY119" s="16" t="s">
        <v>114</v>
      </c>
      <c r="BE119" s="134">
        <f>IF(N119="základní",J119,0)</f>
        <v>0</v>
      </c>
      <c r="BF119" s="134">
        <f>IF(N119="snížená",J119,0)</f>
        <v>0</v>
      </c>
      <c r="BG119" s="134">
        <f>IF(N119="zákl. přenesená",J119,0)</f>
        <v>0</v>
      </c>
      <c r="BH119" s="134">
        <f>IF(N119="sníž. přenesená",J119,0)</f>
        <v>0</v>
      </c>
      <c r="BI119" s="134">
        <f>IF(N119="nulová",J119,0)</f>
        <v>0</v>
      </c>
      <c r="BJ119" s="16" t="s">
        <v>76</v>
      </c>
      <c r="BK119" s="134">
        <f>ROUND(I119*H119,2)</f>
        <v>0</v>
      </c>
      <c r="BL119" s="16" t="s">
        <v>145</v>
      </c>
      <c r="BM119" s="133" t="s">
        <v>224</v>
      </c>
    </row>
    <row r="120" spans="1:47" s="2" customFormat="1" ht="12">
      <c r="A120" s="235"/>
      <c r="B120" s="238"/>
      <c r="C120" s="235"/>
      <c r="D120" s="257" t="s">
        <v>125</v>
      </c>
      <c r="E120" s="235"/>
      <c r="F120" s="258" t="s">
        <v>225</v>
      </c>
      <c r="G120" s="235"/>
      <c r="H120" s="235"/>
      <c r="I120" s="135"/>
      <c r="J120" s="235"/>
      <c r="K120" s="235"/>
      <c r="L120" s="32"/>
      <c r="M120" s="136"/>
      <c r="N120" s="137"/>
      <c r="O120" s="52"/>
      <c r="P120" s="52"/>
      <c r="Q120" s="52"/>
      <c r="R120" s="52"/>
      <c r="S120" s="52"/>
      <c r="T120" s="53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125</v>
      </c>
      <c r="AU120" s="16" t="s">
        <v>78</v>
      </c>
    </row>
    <row r="121" spans="1:65" s="2" customFormat="1" ht="16.5" customHeight="1">
      <c r="A121" s="235"/>
      <c r="B121" s="238"/>
      <c r="C121" s="259" t="s">
        <v>226</v>
      </c>
      <c r="D121" s="259" t="s">
        <v>203</v>
      </c>
      <c r="E121" s="260" t="s">
        <v>227</v>
      </c>
      <c r="F121" s="261" t="s">
        <v>228</v>
      </c>
      <c r="G121" s="262" t="s">
        <v>199</v>
      </c>
      <c r="H121" s="263">
        <v>12.6</v>
      </c>
      <c r="I121" s="138"/>
      <c r="J121" s="273">
        <f>ROUND(I121*H121,2)</f>
        <v>0</v>
      </c>
      <c r="K121" s="261" t="s">
        <v>212</v>
      </c>
      <c r="L121" s="139"/>
      <c r="M121" s="140" t="s">
        <v>3</v>
      </c>
      <c r="N121" s="141" t="s">
        <v>42</v>
      </c>
      <c r="O121" s="52"/>
      <c r="P121" s="131">
        <f>O121*H121</f>
        <v>0</v>
      </c>
      <c r="Q121" s="131">
        <v>1E-05</v>
      </c>
      <c r="R121" s="131">
        <f>Q121*H121</f>
        <v>0.000126</v>
      </c>
      <c r="S121" s="131">
        <v>0</v>
      </c>
      <c r="T121" s="132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33" t="s">
        <v>207</v>
      </c>
      <c r="AT121" s="133" t="s">
        <v>203</v>
      </c>
      <c r="AU121" s="133" t="s">
        <v>78</v>
      </c>
      <c r="AY121" s="16" t="s">
        <v>114</v>
      </c>
      <c r="BE121" s="134">
        <f>IF(N121="základní",J121,0)</f>
        <v>0</v>
      </c>
      <c r="BF121" s="134">
        <f>IF(N121="snížená",J121,0)</f>
        <v>0</v>
      </c>
      <c r="BG121" s="134">
        <f>IF(N121="zákl. přenesená",J121,0)</f>
        <v>0</v>
      </c>
      <c r="BH121" s="134">
        <f>IF(N121="sníž. přenesená",J121,0)</f>
        <v>0</v>
      </c>
      <c r="BI121" s="134">
        <f>IF(N121="nulová",J121,0)</f>
        <v>0</v>
      </c>
      <c r="BJ121" s="16" t="s">
        <v>76</v>
      </c>
      <c r="BK121" s="134">
        <f>ROUND(I121*H121,2)</f>
        <v>0</v>
      </c>
      <c r="BL121" s="16" t="s">
        <v>145</v>
      </c>
      <c r="BM121" s="133" t="s">
        <v>229</v>
      </c>
    </row>
    <row r="122" spans="1:51" s="13" customFormat="1" ht="12">
      <c r="A122" s="264"/>
      <c r="B122" s="265"/>
      <c r="C122" s="264"/>
      <c r="D122" s="266" t="s">
        <v>219</v>
      </c>
      <c r="E122" s="264"/>
      <c r="F122" s="267" t="s">
        <v>230</v>
      </c>
      <c r="G122" s="264"/>
      <c r="H122" s="268">
        <v>12.6</v>
      </c>
      <c r="I122" s="143"/>
      <c r="J122" s="264"/>
      <c r="K122" s="264"/>
      <c r="L122" s="142"/>
      <c r="M122" s="144"/>
      <c r="N122" s="145"/>
      <c r="O122" s="145"/>
      <c r="P122" s="145"/>
      <c r="Q122" s="145"/>
      <c r="R122" s="145"/>
      <c r="S122" s="145"/>
      <c r="T122" s="146"/>
      <c r="AT122" s="147" t="s">
        <v>219</v>
      </c>
      <c r="AU122" s="147" t="s">
        <v>78</v>
      </c>
      <c r="AV122" s="13" t="s">
        <v>78</v>
      </c>
      <c r="AW122" s="13" t="s">
        <v>4</v>
      </c>
      <c r="AX122" s="13" t="s">
        <v>76</v>
      </c>
      <c r="AY122" s="147" t="s">
        <v>114</v>
      </c>
    </row>
    <row r="123" spans="1:65" s="2" customFormat="1" ht="24.2" customHeight="1">
      <c r="A123" s="235"/>
      <c r="B123" s="238"/>
      <c r="C123" s="252" t="s">
        <v>231</v>
      </c>
      <c r="D123" s="252" t="s">
        <v>118</v>
      </c>
      <c r="E123" s="253" t="s">
        <v>232</v>
      </c>
      <c r="F123" s="254" t="s">
        <v>233</v>
      </c>
      <c r="G123" s="255" t="s">
        <v>206</v>
      </c>
      <c r="H123" s="256">
        <v>2</v>
      </c>
      <c r="I123" s="128"/>
      <c r="J123" s="270">
        <f>ROUND(I123*H123,2)</f>
        <v>0</v>
      </c>
      <c r="K123" s="254" t="s">
        <v>122</v>
      </c>
      <c r="L123" s="32"/>
      <c r="M123" s="129" t="s">
        <v>3</v>
      </c>
      <c r="N123" s="130" t="s">
        <v>42</v>
      </c>
      <c r="O123" s="52"/>
      <c r="P123" s="131">
        <f>O123*H123</f>
        <v>0</v>
      </c>
      <c r="Q123" s="131">
        <v>0</v>
      </c>
      <c r="R123" s="131">
        <f>Q123*H123</f>
        <v>0</v>
      </c>
      <c r="S123" s="131">
        <v>0</v>
      </c>
      <c r="T123" s="132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33" t="s">
        <v>145</v>
      </c>
      <c r="AT123" s="133" t="s">
        <v>118</v>
      </c>
      <c r="AU123" s="133" t="s">
        <v>78</v>
      </c>
      <c r="AY123" s="16" t="s">
        <v>114</v>
      </c>
      <c r="BE123" s="134">
        <f>IF(N123="základní",J123,0)</f>
        <v>0</v>
      </c>
      <c r="BF123" s="134">
        <f>IF(N123="snížená",J123,0)</f>
        <v>0</v>
      </c>
      <c r="BG123" s="134">
        <f>IF(N123="zákl. přenesená",J123,0)</f>
        <v>0</v>
      </c>
      <c r="BH123" s="134">
        <f>IF(N123="sníž. přenesená",J123,0)</f>
        <v>0</v>
      </c>
      <c r="BI123" s="134">
        <f>IF(N123="nulová",J123,0)</f>
        <v>0</v>
      </c>
      <c r="BJ123" s="16" t="s">
        <v>76</v>
      </c>
      <c r="BK123" s="134">
        <f>ROUND(I123*H123,2)</f>
        <v>0</v>
      </c>
      <c r="BL123" s="16" t="s">
        <v>145</v>
      </c>
      <c r="BM123" s="133" t="s">
        <v>234</v>
      </c>
    </row>
    <row r="124" spans="1:47" s="2" customFormat="1" ht="12">
      <c r="A124" s="235"/>
      <c r="B124" s="238"/>
      <c r="C124" s="235"/>
      <c r="D124" s="257" t="s">
        <v>125</v>
      </c>
      <c r="E124" s="235"/>
      <c r="F124" s="258" t="s">
        <v>235</v>
      </c>
      <c r="G124" s="235"/>
      <c r="H124" s="235"/>
      <c r="I124" s="135"/>
      <c r="J124" s="235"/>
      <c r="K124" s="235"/>
      <c r="L124" s="32"/>
      <c r="M124" s="136"/>
      <c r="N124" s="137"/>
      <c r="O124" s="52"/>
      <c r="P124" s="52"/>
      <c r="Q124" s="52"/>
      <c r="R124" s="52"/>
      <c r="S124" s="52"/>
      <c r="T124" s="53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125</v>
      </c>
      <c r="AU124" s="16" t="s">
        <v>78</v>
      </c>
    </row>
    <row r="125" spans="1:65" s="2" customFormat="1" ht="16.5" customHeight="1">
      <c r="A125" s="235"/>
      <c r="B125" s="238"/>
      <c r="C125" s="259" t="s">
        <v>236</v>
      </c>
      <c r="D125" s="259" t="s">
        <v>203</v>
      </c>
      <c r="E125" s="260" t="s">
        <v>237</v>
      </c>
      <c r="F125" s="261" t="s">
        <v>238</v>
      </c>
      <c r="G125" s="262" t="s">
        <v>206</v>
      </c>
      <c r="H125" s="263">
        <v>2</v>
      </c>
      <c r="I125" s="138"/>
      <c r="J125" s="273">
        <f>ROUND(I125*H125,2)</f>
        <v>0</v>
      </c>
      <c r="K125" s="261" t="s">
        <v>3</v>
      </c>
      <c r="L125" s="139"/>
      <c r="M125" s="140" t="s">
        <v>3</v>
      </c>
      <c r="N125" s="141" t="s">
        <v>42</v>
      </c>
      <c r="O125" s="52"/>
      <c r="P125" s="131">
        <f>O125*H125</f>
        <v>0</v>
      </c>
      <c r="Q125" s="131">
        <v>0.00035</v>
      </c>
      <c r="R125" s="131">
        <f>Q125*H125</f>
        <v>0.0007</v>
      </c>
      <c r="S125" s="131">
        <v>0</v>
      </c>
      <c r="T125" s="132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33" t="s">
        <v>207</v>
      </c>
      <c r="AT125" s="133" t="s">
        <v>203</v>
      </c>
      <c r="AU125" s="133" t="s">
        <v>78</v>
      </c>
      <c r="AY125" s="16" t="s">
        <v>114</v>
      </c>
      <c r="BE125" s="134">
        <f>IF(N125="základní",J125,0)</f>
        <v>0</v>
      </c>
      <c r="BF125" s="134">
        <f>IF(N125="snížená",J125,0)</f>
        <v>0</v>
      </c>
      <c r="BG125" s="134">
        <f>IF(N125="zákl. přenesená",J125,0)</f>
        <v>0</v>
      </c>
      <c r="BH125" s="134">
        <f>IF(N125="sníž. přenesená",J125,0)</f>
        <v>0</v>
      </c>
      <c r="BI125" s="134">
        <f>IF(N125="nulová",J125,0)</f>
        <v>0</v>
      </c>
      <c r="BJ125" s="16" t="s">
        <v>76</v>
      </c>
      <c r="BK125" s="134">
        <f>ROUND(I125*H125,2)</f>
        <v>0</v>
      </c>
      <c r="BL125" s="16" t="s">
        <v>145</v>
      </c>
      <c r="BM125" s="133" t="s">
        <v>239</v>
      </c>
    </row>
    <row r="126" spans="1:65" s="2" customFormat="1" ht="16.5" customHeight="1">
      <c r="A126" s="235"/>
      <c r="B126" s="238"/>
      <c r="C126" s="259" t="s">
        <v>240</v>
      </c>
      <c r="D126" s="259" t="s">
        <v>203</v>
      </c>
      <c r="E126" s="260" t="s">
        <v>241</v>
      </c>
      <c r="F126" s="261" t="s">
        <v>242</v>
      </c>
      <c r="G126" s="262" t="s">
        <v>144</v>
      </c>
      <c r="H126" s="263">
        <v>2</v>
      </c>
      <c r="I126" s="138"/>
      <c r="J126" s="273">
        <f>ROUND(I126*H126,2)</f>
        <v>0</v>
      </c>
      <c r="K126" s="261" t="s">
        <v>3</v>
      </c>
      <c r="L126" s="139"/>
      <c r="M126" s="140" t="s">
        <v>3</v>
      </c>
      <c r="N126" s="141" t="s">
        <v>42</v>
      </c>
      <c r="O126" s="52"/>
      <c r="P126" s="131">
        <f>O126*H126</f>
        <v>0</v>
      </c>
      <c r="Q126" s="131">
        <v>0</v>
      </c>
      <c r="R126" s="131">
        <f>Q126*H126</f>
        <v>0</v>
      </c>
      <c r="S126" s="131">
        <v>0</v>
      </c>
      <c r="T126" s="132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33" t="s">
        <v>207</v>
      </c>
      <c r="AT126" s="133" t="s">
        <v>203</v>
      </c>
      <c r="AU126" s="133" t="s">
        <v>78</v>
      </c>
      <c r="AY126" s="16" t="s">
        <v>114</v>
      </c>
      <c r="BE126" s="134">
        <f>IF(N126="základní",J126,0)</f>
        <v>0</v>
      </c>
      <c r="BF126" s="134">
        <f>IF(N126="snížená",J126,0)</f>
        <v>0</v>
      </c>
      <c r="BG126" s="134">
        <f>IF(N126="zákl. přenesená",J126,0)</f>
        <v>0</v>
      </c>
      <c r="BH126" s="134">
        <f>IF(N126="sníž. přenesená",J126,0)</f>
        <v>0</v>
      </c>
      <c r="BI126" s="134">
        <f>IF(N126="nulová",J126,0)</f>
        <v>0</v>
      </c>
      <c r="BJ126" s="16" t="s">
        <v>76</v>
      </c>
      <c r="BK126" s="134">
        <f>ROUND(I126*H126,2)</f>
        <v>0</v>
      </c>
      <c r="BL126" s="16" t="s">
        <v>145</v>
      </c>
      <c r="BM126" s="133" t="s">
        <v>243</v>
      </c>
    </row>
    <row r="127" spans="1:65" s="2" customFormat="1" ht="33" customHeight="1">
      <c r="A127" s="235"/>
      <c r="B127" s="238"/>
      <c r="C127" s="252" t="s">
        <v>244</v>
      </c>
      <c r="D127" s="252" t="s">
        <v>118</v>
      </c>
      <c r="E127" s="253" t="s">
        <v>245</v>
      </c>
      <c r="F127" s="254" t="s">
        <v>246</v>
      </c>
      <c r="G127" s="255" t="s">
        <v>206</v>
      </c>
      <c r="H127" s="256">
        <v>12</v>
      </c>
      <c r="I127" s="128"/>
      <c r="J127" s="270">
        <f>ROUND(I127*H127,2)</f>
        <v>0</v>
      </c>
      <c r="K127" s="254" t="s">
        <v>122</v>
      </c>
      <c r="L127" s="32"/>
      <c r="M127" s="129" t="s">
        <v>3</v>
      </c>
      <c r="N127" s="130" t="s">
        <v>42</v>
      </c>
      <c r="O127" s="52"/>
      <c r="P127" s="131">
        <f>O127*H127</f>
        <v>0</v>
      </c>
      <c r="Q127" s="131">
        <v>0</v>
      </c>
      <c r="R127" s="131">
        <f>Q127*H127</f>
        <v>0</v>
      </c>
      <c r="S127" s="131">
        <v>0</v>
      </c>
      <c r="T127" s="132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33" t="s">
        <v>145</v>
      </c>
      <c r="AT127" s="133" t="s">
        <v>118</v>
      </c>
      <c r="AU127" s="133" t="s">
        <v>78</v>
      </c>
      <c r="AY127" s="16" t="s">
        <v>114</v>
      </c>
      <c r="BE127" s="134">
        <f>IF(N127="základní",J127,0)</f>
        <v>0</v>
      </c>
      <c r="BF127" s="134">
        <f>IF(N127="snížená",J127,0)</f>
        <v>0</v>
      </c>
      <c r="BG127" s="134">
        <f>IF(N127="zákl. přenesená",J127,0)</f>
        <v>0</v>
      </c>
      <c r="BH127" s="134">
        <f>IF(N127="sníž. přenesená",J127,0)</f>
        <v>0</v>
      </c>
      <c r="BI127" s="134">
        <f>IF(N127="nulová",J127,0)</f>
        <v>0</v>
      </c>
      <c r="BJ127" s="16" t="s">
        <v>76</v>
      </c>
      <c r="BK127" s="134">
        <f>ROUND(I127*H127,2)</f>
        <v>0</v>
      </c>
      <c r="BL127" s="16" t="s">
        <v>145</v>
      </c>
      <c r="BM127" s="133" t="s">
        <v>247</v>
      </c>
    </row>
    <row r="128" spans="1:47" s="2" customFormat="1" ht="12">
      <c r="A128" s="235"/>
      <c r="B128" s="238"/>
      <c r="C128" s="235"/>
      <c r="D128" s="257" t="s">
        <v>125</v>
      </c>
      <c r="E128" s="235"/>
      <c r="F128" s="258" t="s">
        <v>248</v>
      </c>
      <c r="G128" s="235"/>
      <c r="H128" s="235"/>
      <c r="I128" s="135"/>
      <c r="J128" s="235"/>
      <c r="K128" s="235"/>
      <c r="L128" s="32"/>
      <c r="M128" s="136"/>
      <c r="N128" s="137"/>
      <c r="O128" s="52"/>
      <c r="P128" s="52"/>
      <c r="Q128" s="52"/>
      <c r="R128" s="52"/>
      <c r="S128" s="52"/>
      <c r="T128" s="53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125</v>
      </c>
      <c r="AU128" s="16" t="s">
        <v>78</v>
      </c>
    </row>
    <row r="129" spans="1:65" s="2" customFormat="1" ht="16.5" customHeight="1">
      <c r="A129" s="235"/>
      <c r="B129" s="238"/>
      <c r="C129" s="259" t="s">
        <v>249</v>
      </c>
      <c r="D129" s="259" t="s">
        <v>203</v>
      </c>
      <c r="E129" s="260" t="s">
        <v>250</v>
      </c>
      <c r="F129" s="261" t="s">
        <v>251</v>
      </c>
      <c r="G129" s="262" t="s">
        <v>144</v>
      </c>
      <c r="H129" s="263">
        <v>8</v>
      </c>
      <c r="I129" s="138"/>
      <c r="J129" s="273">
        <f>ROUND(I129*H129,2)</f>
        <v>0</v>
      </c>
      <c r="K129" s="261" t="s">
        <v>3</v>
      </c>
      <c r="L129" s="139"/>
      <c r="M129" s="140" t="s">
        <v>3</v>
      </c>
      <c r="N129" s="141" t="s">
        <v>42</v>
      </c>
      <c r="O129" s="52"/>
      <c r="P129" s="131">
        <f>O129*H129</f>
        <v>0</v>
      </c>
      <c r="Q129" s="131">
        <v>0.00015</v>
      </c>
      <c r="R129" s="131">
        <f>Q129*H129</f>
        <v>0.0012</v>
      </c>
      <c r="S129" s="131">
        <v>0</v>
      </c>
      <c r="T129" s="132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33" t="s">
        <v>207</v>
      </c>
      <c r="AT129" s="133" t="s">
        <v>203</v>
      </c>
      <c r="AU129" s="133" t="s">
        <v>78</v>
      </c>
      <c r="AY129" s="16" t="s">
        <v>114</v>
      </c>
      <c r="BE129" s="134">
        <f>IF(N129="základní",J129,0)</f>
        <v>0</v>
      </c>
      <c r="BF129" s="134">
        <f>IF(N129="snížená",J129,0)</f>
        <v>0</v>
      </c>
      <c r="BG129" s="134">
        <f>IF(N129="zákl. přenesená",J129,0)</f>
        <v>0</v>
      </c>
      <c r="BH129" s="134">
        <f>IF(N129="sníž. přenesená",J129,0)</f>
        <v>0</v>
      </c>
      <c r="BI129" s="134">
        <f>IF(N129="nulová",J129,0)</f>
        <v>0</v>
      </c>
      <c r="BJ129" s="16" t="s">
        <v>76</v>
      </c>
      <c r="BK129" s="134">
        <f>ROUND(I129*H129,2)</f>
        <v>0</v>
      </c>
      <c r="BL129" s="16" t="s">
        <v>145</v>
      </c>
      <c r="BM129" s="133" t="s">
        <v>252</v>
      </c>
    </row>
    <row r="130" spans="1:65" s="2" customFormat="1" ht="16.5" customHeight="1">
      <c r="A130" s="235"/>
      <c r="B130" s="238"/>
      <c r="C130" s="259" t="s">
        <v>253</v>
      </c>
      <c r="D130" s="259" t="s">
        <v>203</v>
      </c>
      <c r="E130" s="260" t="s">
        <v>254</v>
      </c>
      <c r="F130" s="261" t="s">
        <v>255</v>
      </c>
      <c r="G130" s="262" t="s">
        <v>206</v>
      </c>
      <c r="H130" s="263">
        <v>4</v>
      </c>
      <c r="I130" s="138"/>
      <c r="J130" s="273">
        <f>ROUND(I130*H130,2)</f>
        <v>0</v>
      </c>
      <c r="K130" s="261" t="s">
        <v>3</v>
      </c>
      <c r="L130" s="139"/>
      <c r="M130" s="140" t="s">
        <v>3</v>
      </c>
      <c r="N130" s="141" t="s">
        <v>42</v>
      </c>
      <c r="O130" s="52"/>
      <c r="P130" s="131">
        <f>O130*H130</f>
        <v>0</v>
      </c>
      <c r="Q130" s="131">
        <v>0</v>
      </c>
      <c r="R130" s="131">
        <f>Q130*H130</f>
        <v>0</v>
      </c>
      <c r="S130" s="131">
        <v>0</v>
      </c>
      <c r="T130" s="132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33" t="s">
        <v>207</v>
      </c>
      <c r="AT130" s="133" t="s">
        <v>203</v>
      </c>
      <c r="AU130" s="133" t="s">
        <v>78</v>
      </c>
      <c r="AY130" s="16" t="s">
        <v>114</v>
      </c>
      <c r="BE130" s="134">
        <f>IF(N130="základní",J130,0)</f>
        <v>0</v>
      </c>
      <c r="BF130" s="134">
        <f>IF(N130="snížená",J130,0)</f>
        <v>0</v>
      </c>
      <c r="BG130" s="134">
        <f>IF(N130="zákl. přenesená",J130,0)</f>
        <v>0</v>
      </c>
      <c r="BH130" s="134">
        <f>IF(N130="sníž. přenesená",J130,0)</f>
        <v>0</v>
      </c>
      <c r="BI130" s="134">
        <f>IF(N130="nulová",J130,0)</f>
        <v>0</v>
      </c>
      <c r="BJ130" s="16" t="s">
        <v>76</v>
      </c>
      <c r="BK130" s="134">
        <f>ROUND(I130*H130,2)</f>
        <v>0</v>
      </c>
      <c r="BL130" s="16" t="s">
        <v>145</v>
      </c>
      <c r="BM130" s="133" t="s">
        <v>256</v>
      </c>
    </row>
    <row r="131" spans="1:65" s="2" customFormat="1" ht="16.5" customHeight="1">
      <c r="A131" s="235"/>
      <c r="B131" s="238"/>
      <c r="C131" s="259" t="s">
        <v>257</v>
      </c>
      <c r="D131" s="259" t="s">
        <v>203</v>
      </c>
      <c r="E131" s="260" t="s">
        <v>258</v>
      </c>
      <c r="F131" s="261" t="s">
        <v>259</v>
      </c>
      <c r="G131" s="262" t="s">
        <v>260</v>
      </c>
      <c r="H131" s="263">
        <v>24</v>
      </c>
      <c r="I131" s="138"/>
      <c r="J131" s="273">
        <f>ROUND(I131*H131,2)</f>
        <v>0</v>
      </c>
      <c r="K131" s="261" t="s">
        <v>3</v>
      </c>
      <c r="L131" s="139"/>
      <c r="M131" s="140" t="s">
        <v>3</v>
      </c>
      <c r="N131" s="141" t="s">
        <v>42</v>
      </c>
      <c r="O131" s="52"/>
      <c r="P131" s="131">
        <f>O131*H131</f>
        <v>0</v>
      </c>
      <c r="Q131" s="131">
        <v>0</v>
      </c>
      <c r="R131" s="131">
        <f>Q131*H131</f>
        <v>0</v>
      </c>
      <c r="S131" s="131">
        <v>0</v>
      </c>
      <c r="T131" s="132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33" t="s">
        <v>207</v>
      </c>
      <c r="AT131" s="133" t="s">
        <v>203</v>
      </c>
      <c r="AU131" s="133" t="s">
        <v>78</v>
      </c>
      <c r="AY131" s="16" t="s">
        <v>114</v>
      </c>
      <c r="BE131" s="134">
        <f>IF(N131="základní",J131,0)</f>
        <v>0</v>
      </c>
      <c r="BF131" s="134">
        <f>IF(N131="snížená",J131,0)</f>
        <v>0</v>
      </c>
      <c r="BG131" s="134">
        <f>IF(N131="zákl. přenesená",J131,0)</f>
        <v>0</v>
      </c>
      <c r="BH131" s="134">
        <f>IF(N131="sníž. přenesená",J131,0)</f>
        <v>0</v>
      </c>
      <c r="BI131" s="134">
        <f>IF(N131="nulová",J131,0)</f>
        <v>0</v>
      </c>
      <c r="BJ131" s="16" t="s">
        <v>76</v>
      </c>
      <c r="BK131" s="134">
        <f>ROUND(I131*H131,2)</f>
        <v>0</v>
      </c>
      <c r="BL131" s="16" t="s">
        <v>145</v>
      </c>
      <c r="BM131" s="133" t="s">
        <v>261</v>
      </c>
    </row>
    <row r="132" spans="1:65" s="2" customFormat="1" ht="33" customHeight="1">
      <c r="A132" s="235"/>
      <c r="B132" s="238"/>
      <c r="C132" s="252" t="s">
        <v>262</v>
      </c>
      <c r="D132" s="252" t="s">
        <v>118</v>
      </c>
      <c r="E132" s="253" t="s">
        <v>263</v>
      </c>
      <c r="F132" s="254" t="s">
        <v>264</v>
      </c>
      <c r="G132" s="255" t="s">
        <v>199</v>
      </c>
      <c r="H132" s="256">
        <v>25</v>
      </c>
      <c r="I132" s="128"/>
      <c r="J132" s="270">
        <f>ROUND(I132*H132,2)</f>
        <v>0</v>
      </c>
      <c r="K132" s="254" t="s">
        <v>212</v>
      </c>
      <c r="L132" s="32"/>
      <c r="M132" s="129" t="s">
        <v>3</v>
      </c>
      <c r="N132" s="130" t="s">
        <v>42</v>
      </c>
      <c r="O132" s="52"/>
      <c r="P132" s="131">
        <f>O132*H132</f>
        <v>0</v>
      </c>
      <c r="Q132" s="131">
        <v>0</v>
      </c>
      <c r="R132" s="131">
        <f>Q132*H132</f>
        <v>0</v>
      </c>
      <c r="S132" s="131">
        <v>0</v>
      </c>
      <c r="T132" s="132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33" t="s">
        <v>145</v>
      </c>
      <c r="AT132" s="133" t="s">
        <v>118</v>
      </c>
      <c r="AU132" s="133" t="s">
        <v>78</v>
      </c>
      <c r="AY132" s="16" t="s">
        <v>114</v>
      </c>
      <c r="BE132" s="134">
        <f>IF(N132="základní",J132,0)</f>
        <v>0</v>
      </c>
      <c r="BF132" s="134">
        <f>IF(N132="snížená",J132,0)</f>
        <v>0</v>
      </c>
      <c r="BG132" s="134">
        <f>IF(N132="zákl. přenesená",J132,0)</f>
        <v>0</v>
      </c>
      <c r="BH132" s="134">
        <f>IF(N132="sníž. přenesená",J132,0)</f>
        <v>0</v>
      </c>
      <c r="BI132" s="134">
        <f>IF(N132="nulová",J132,0)</f>
        <v>0</v>
      </c>
      <c r="BJ132" s="16" t="s">
        <v>76</v>
      </c>
      <c r="BK132" s="134">
        <f>ROUND(I132*H132,2)</f>
        <v>0</v>
      </c>
      <c r="BL132" s="16" t="s">
        <v>145</v>
      </c>
      <c r="BM132" s="133" t="s">
        <v>265</v>
      </c>
    </row>
    <row r="133" spans="1:47" s="2" customFormat="1" ht="12">
      <c r="A133" s="235"/>
      <c r="B133" s="238"/>
      <c r="C133" s="235"/>
      <c r="D133" s="257" t="s">
        <v>125</v>
      </c>
      <c r="E133" s="235"/>
      <c r="F133" s="258" t="s">
        <v>266</v>
      </c>
      <c r="G133" s="235"/>
      <c r="H133" s="235"/>
      <c r="I133" s="135"/>
      <c r="J133" s="235"/>
      <c r="K133" s="235"/>
      <c r="L133" s="32"/>
      <c r="M133" s="136"/>
      <c r="N133" s="137"/>
      <c r="O133" s="52"/>
      <c r="P133" s="52"/>
      <c r="Q133" s="52"/>
      <c r="R133" s="52"/>
      <c r="S133" s="52"/>
      <c r="T133" s="53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6" t="s">
        <v>125</v>
      </c>
      <c r="AU133" s="16" t="s">
        <v>78</v>
      </c>
    </row>
    <row r="134" spans="1:65" s="2" customFormat="1" ht="16.5" customHeight="1">
      <c r="A134" s="235"/>
      <c r="B134" s="238"/>
      <c r="C134" s="259" t="s">
        <v>267</v>
      </c>
      <c r="D134" s="259" t="s">
        <v>203</v>
      </c>
      <c r="E134" s="260" t="s">
        <v>268</v>
      </c>
      <c r="F134" s="261" t="s">
        <v>269</v>
      </c>
      <c r="G134" s="262" t="s">
        <v>199</v>
      </c>
      <c r="H134" s="263">
        <v>28.75</v>
      </c>
      <c r="I134" s="138"/>
      <c r="J134" s="273">
        <f>ROUND(I134*H134,2)</f>
        <v>0</v>
      </c>
      <c r="K134" s="261" t="s">
        <v>212</v>
      </c>
      <c r="L134" s="139"/>
      <c r="M134" s="140" t="s">
        <v>3</v>
      </c>
      <c r="N134" s="141" t="s">
        <v>42</v>
      </c>
      <c r="O134" s="52"/>
      <c r="P134" s="131">
        <f>O134*H134</f>
        <v>0</v>
      </c>
      <c r="Q134" s="131">
        <v>0.00111</v>
      </c>
      <c r="R134" s="131">
        <f>Q134*H134</f>
        <v>0.0319125</v>
      </c>
      <c r="S134" s="131">
        <v>0</v>
      </c>
      <c r="T134" s="132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33" t="s">
        <v>207</v>
      </c>
      <c r="AT134" s="133" t="s">
        <v>203</v>
      </c>
      <c r="AU134" s="133" t="s">
        <v>78</v>
      </c>
      <c r="AY134" s="16" t="s">
        <v>114</v>
      </c>
      <c r="BE134" s="134">
        <f>IF(N134="základní",J134,0)</f>
        <v>0</v>
      </c>
      <c r="BF134" s="134">
        <f>IF(N134="snížená",J134,0)</f>
        <v>0</v>
      </c>
      <c r="BG134" s="134">
        <f>IF(N134="zákl. přenesená",J134,0)</f>
        <v>0</v>
      </c>
      <c r="BH134" s="134">
        <f>IF(N134="sníž. přenesená",J134,0)</f>
        <v>0</v>
      </c>
      <c r="BI134" s="134">
        <f>IF(N134="nulová",J134,0)</f>
        <v>0</v>
      </c>
      <c r="BJ134" s="16" t="s">
        <v>76</v>
      </c>
      <c r="BK134" s="134">
        <f>ROUND(I134*H134,2)</f>
        <v>0</v>
      </c>
      <c r="BL134" s="16" t="s">
        <v>145</v>
      </c>
      <c r="BM134" s="133" t="s">
        <v>270</v>
      </c>
    </row>
    <row r="135" spans="1:51" s="13" customFormat="1" ht="12">
      <c r="A135" s="264"/>
      <c r="B135" s="265"/>
      <c r="C135" s="264"/>
      <c r="D135" s="266" t="s">
        <v>219</v>
      </c>
      <c r="E135" s="264"/>
      <c r="F135" s="267" t="s">
        <v>271</v>
      </c>
      <c r="G135" s="264"/>
      <c r="H135" s="268">
        <v>28.75</v>
      </c>
      <c r="I135" s="143"/>
      <c r="J135" s="264"/>
      <c r="K135" s="264"/>
      <c r="L135" s="142"/>
      <c r="M135" s="144"/>
      <c r="N135" s="145"/>
      <c r="O135" s="145"/>
      <c r="P135" s="145"/>
      <c r="Q135" s="145"/>
      <c r="R135" s="145"/>
      <c r="S135" s="145"/>
      <c r="T135" s="146"/>
      <c r="AT135" s="147" t="s">
        <v>219</v>
      </c>
      <c r="AU135" s="147" t="s">
        <v>78</v>
      </c>
      <c r="AV135" s="13" t="s">
        <v>78</v>
      </c>
      <c r="AW135" s="13" t="s">
        <v>4</v>
      </c>
      <c r="AX135" s="13" t="s">
        <v>76</v>
      </c>
      <c r="AY135" s="147" t="s">
        <v>114</v>
      </c>
    </row>
    <row r="136" spans="1:65" s="2" customFormat="1" ht="16.5" customHeight="1">
      <c r="A136" s="235"/>
      <c r="B136" s="238"/>
      <c r="C136" s="252" t="s">
        <v>272</v>
      </c>
      <c r="D136" s="252" t="s">
        <v>118</v>
      </c>
      <c r="E136" s="253" t="s">
        <v>273</v>
      </c>
      <c r="F136" s="254" t="s">
        <v>274</v>
      </c>
      <c r="G136" s="255" t="s">
        <v>199</v>
      </c>
      <c r="H136" s="256">
        <v>2320</v>
      </c>
      <c r="I136" s="128"/>
      <c r="J136" s="270">
        <f>ROUND(I136*H136,2)</f>
        <v>0</v>
      </c>
      <c r="K136" s="254" t="s">
        <v>212</v>
      </c>
      <c r="L136" s="32"/>
      <c r="M136" s="129" t="s">
        <v>3</v>
      </c>
      <c r="N136" s="130" t="s">
        <v>42</v>
      </c>
      <c r="O136" s="52"/>
      <c r="P136" s="131">
        <f>O136*H136</f>
        <v>0</v>
      </c>
      <c r="Q136" s="131">
        <v>0</v>
      </c>
      <c r="R136" s="131">
        <f>Q136*H136</f>
        <v>0</v>
      </c>
      <c r="S136" s="131">
        <v>0</v>
      </c>
      <c r="T136" s="132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33" t="s">
        <v>145</v>
      </c>
      <c r="AT136" s="133" t="s">
        <v>118</v>
      </c>
      <c r="AU136" s="133" t="s">
        <v>78</v>
      </c>
      <c r="AY136" s="16" t="s">
        <v>114</v>
      </c>
      <c r="BE136" s="134">
        <f>IF(N136="základní",J136,0)</f>
        <v>0</v>
      </c>
      <c r="BF136" s="134">
        <f>IF(N136="snížená",J136,0)</f>
        <v>0</v>
      </c>
      <c r="BG136" s="134">
        <f>IF(N136="zákl. přenesená",J136,0)</f>
        <v>0</v>
      </c>
      <c r="BH136" s="134">
        <f>IF(N136="sníž. přenesená",J136,0)</f>
        <v>0</v>
      </c>
      <c r="BI136" s="134">
        <f>IF(N136="nulová",J136,0)</f>
        <v>0</v>
      </c>
      <c r="BJ136" s="16" t="s">
        <v>76</v>
      </c>
      <c r="BK136" s="134">
        <f>ROUND(I136*H136,2)</f>
        <v>0</v>
      </c>
      <c r="BL136" s="16" t="s">
        <v>145</v>
      </c>
      <c r="BM136" s="133" t="s">
        <v>275</v>
      </c>
    </row>
    <row r="137" spans="1:47" s="2" customFormat="1" ht="12">
      <c r="A137" s="235"/>
      <c r="B137" s="238"/>
      <c r="C137" s="235"/>
      <c r="D137" s="257" t="s">
        <v>125</v>
      </c>
      <c r="E137" s="235"/>
      <c r="F137" s="258" t="s">
        <v>276</v>
      </c>
      <c r="G137" s="235"/>
      <c r="H137" s="235"/>
      <c r="I137" s="135"/>
      <c r="J137" s="235"/>
      <c r="K137" s="235"/>
      <c r="L137" s="32"/>
      <c r="M137" s="136"/>
      <c r="N137" s="137"/>
      <c r="O137" s="52"/>
      <c r="P137" s="52"/>
      <c r="Q137" s="52"/>
      <c r="R137" s="52"/>
      <c r="S137" s="52"/>
      <c r="T137" s="53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6" t="s">
        <v>125</v>
      </c>
      <c r="AU137" s="16" t="s">
        <v>78</v>
      </c>
    </row>
    <row r="138" spans="1:65" s="2" customFormat="1" ht="16.5" customHeight="1">
      <c r="A138" s="235"/>
      <c r="B138" s="238"/>
      <c r="C138" s="259" t="s">
        <v>277</v>
      </c>
      <c r="D138" s="259" t="s">
        <v>203</v>
      </c>
      <c r="E138" s="260" t="s">
        <v>278</v>
      </c>
      <c r="F138" s="261" t="s">
        <v>279</v>
      </c>
      <c r="G138" s="262" t="s">
        <v>199</v>
      </c>
      <c r="H138" s="263">
        <v>2436</v>
      </c>
      <c r="I138" s="138"/>
      <c r="J138" s="273">
        <f>ROUND(I138*H138,2)</f>
        <v>0</v>
      </c>
      <c r="K138" s="261" t="s">
        <v>3</v>
      </c>
      <c r="L138" s="139"/>
      <c r="M138" s="140" t="s">
        <v>3</v>
      </c>
      <c r="N138" s="141" t="s">
        <v>42</v>
      </c>
      <c r="O138" s="52"/>
      <c r="P138" s="131">
        <f>O138*H138</f>
        <v>0</v>
      </c>
      <c r="Q138" s="131">
        <v>8E-05</v>
      </c>
      <c r="R138" s="131">
        <f>Q138*H138</f>
        <v>0.19488000000000003</v>
      </c>
      <c r="S138" s="131">
        <v>0</v>
      </c>
      <c r="T138" s="132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33" t="s">
        <v>207</v>
      </c>
      <c r="AT138" s="133" t="s">
        <v>203</v>
      </c>
      <c r="AU138" s="133" t="s">
        <v>78</v>
      </c>
      <c r="AY138" s="16" t="s">
        <v>114</v>
      </c>
      <c r="BE138" s="134">
        <f>IF(N138="základní",J138,0)</f>
        <v>0</v>
      </c>
      <c r="BF138" s="134">
        <f>IF(N138="snížená",J138,0)</f>
        <v>0</v>
      </c>
      <c r="BG138" s="134">
        <f>IF(N138="zákl. přenesená",J138,0)</f>
        <v>0</v>
      </c>
      <c r="BH138" s="134">
        <f>IF(N138="sníž. přenesená",J138,0)</f>
        <v>0</v>
      </c>
      <c r="BI138" s="134">
        <f>IF(N138="nulová",J138,0)</f>
        <v>0</v>
      </c>
      <c r="BJ138" s="16" t="s">
        <v>76</v>
      </c>
      <c r="BK138" s="134">
        <f>ROUND(I138*H138,2)</f>
        <v>0</v>
      </c>
      <c r="BL138" s="16" t="s">
        <v>145</v>
      </c>
      <c r="BM138" s="133" t="s">
        <v>280</v>
      </c>
    </row>
    <row r="139" spans="1:51" s="13" customFormat="1" ht="12">
      <c r="A139" s="264"/>
      <c r="B139" s="265"/>
      <c r="C139" s="264"/>
      <c r="D139" s="266" t="s">
        <v>219</v>
      </c>
      <c r="E139" s="264"/>
      <c r="F139" s="267" t="s">
        <v>281</v>
      </c>
      <c r="G139" s="264"/>
      <c r="H139" s="268">
        <v>2436</v>
      </c>
      <c r="I139" s="143"/>
      <c r="J139" s="264"/>
      <c r="K139" s="264"/>
      <c r="L139" s="142"/>
      <c r="M139" s="144"/>
      <c r="N139" s="145"/>
      <c r="O139" s="145"/>
      <c r="P139" s="145"/>
      <c r="Q139" s="145"/>
      <c r="R139" s="145"/>
      <c r="S139" s="145"/>
      <c r="T139" s="146"/>
      <c r="AT139" s="147" t="s">
        <v>219</v>
      </c>
      <c r="AU139" s="147" t="s">
        <v>78</v>
      </c>
      <c r="AV139" s="13" t="s">
        <v>78</v>
      </c>
      <c r="AW139" s="13" t="s">
        <v>4</v>
      </c>
      <c r="AX139" s="13" t="s">
        <v>76</v>
      </c>
      <c r="AY139" s="147" t="s">
        <v>114</v>
      </c>
    </row>
    <row r="140" spans="1:65" s="2" customFormat="1" ht="16.5" customHeight="1">
      <c r="A140" s="235"/>
      <c r="B140" s="238"/>
      <c r="C140" s="252" t="s">
        <v>282</v>
      </c>
      <c r="D140" s="252" t="s">
        <v>118</v>
      </c>
      <c r="E140" s="253" t="s">
        <v>283</v>
      </c>
      <c r="F140" s="254" t="s">
        <v>284</v>
      </c>
      <c r="G140" s="255" t="s">
        <v>199</v>
      </c>
      <c r="H140" s="256">
        <v>960</v>
      </c>
      <c r="I140" s="128"/>
      <c r="J140" s="270">
        <f>ROUND(I140*H140,2)</f>
        <v>0</v>
      </c>
      <c r="K140" s="254" t="s">
        <v>212</v>
      </c>
      <c r="L140" s="32"/>
      <c r="M140" s="129" t="s">
        <v>3</v>
      </c>
      <c r="N140" s="130" t="s">
        <v>42</v>
      </c>
      <c r="O140" s="52"/>
      <c r="P140" s="131">
        <f>O140*H140</f>
        <v>0</v>
      </c>
      <c r="Q140" s="131">
        <v>0</v>
      </c>
      <c r="R140" s="131">
        <f>Q140*H140</f>
        <v>0</v>
      </c>
      <c r="S140" s="131">
        <v>0</v>
      </c>
      <c r="T140" s="132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33" t="s">
        <v>145</v>
      </c>
      <c r="AT140" s="133" t="s">
        <v>118</v>
      </c>
      <c r="AU140" s="133" t="s">
        <v>78</v>
      </c>
      <c r="AY140" s="16" t="s">
        <v>114</v>
      </c>
      <c r="BE140" s="134">
        <f>IF(N140="základní",J140,0)</f>
        <v>0</v>
      </c>
      <c r="BF140" s="134">
        <f>IF(N140="snížená",J140,0)</f>
        <v>0</v>
      </c>
      <c r="BG140" s="134">
        <f>IF(N140="zákl. přenesená",J140,0)</f>
        <v>0</v>
      </c>
      <c r="BH140" s="134">
        <f>IF(N140="sníž. přenesená",J140,0)</f>
        <v>0</v>
      </c>
      <c r="BI140" s="134">
        <f>IF(N140="nulová",J140,0)</f>
        <v>0</v>
      </c>
      <c r="BJ140" s="16" t="s">
        <v>76</v>
      </c>
      <c r="BK140" s="134">
        <f>ROUND(I140*H140,2)</f>
        <v>0</v>
      </c>
      <c r="BL140" s="16" t="s">
        <v>145</v>
      </c>
      <c r="BM140" s="133" t="s">
        <v>285</v>
      </c>
    </row>
    <row r="141" spans="1:47" s="2" customFormat="1" ht="12">
      <c r="A141" s="235"/>
      <c r="B141" s="238"/>
      <c r="C141" s="235"/>
      <c r="D141" s="257" t="s">
        <v>125</v>
      </c>
      <c r="E141" s="235"/>
      <c r="F141" s="258" t="s">
        <v>286</v>
      </c>
      <c r="G141" s="235"/>
      <c r="H141" s="235"/>
      <c r="I141" s="135"/>
      <c r="J141" s="235"/>
      <c r="K141" s="235"/>
      <c r="L141" s="32"/>
      <c r="M141" s="136"/>
      <c r="N141" s="137"/>
      <c r="O141" s="52"/>
      <c r="P141" s="52"/>
      <c r="Q141" s="52"/>
      <c r="R141" s="52"/>
      <c r="S141" s="52"/>
      <c r="T141" s="53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6" t="s">
        <v>125</v>
      </c>
      <c r="AU141" s="16" t="s">
        <v>78</v>
      </c>
    </row>
    <row r="142" spans="1:65" s="2" customFormat="1" ht="16.5" customHeight="1">
      <c r="A142" s="235"/>
      <c r="B142" s="238"/>
      <c r="C142" s="259" t="s">
        <v>8</v>
      </c>
      <c r="D142" s="259" t="s">
        <v>203</v>
      </c>
      <c r="E142" s="260" t="s">
        <v>278</v>
      </c>
      <c r="F142" s="261" t="s">
        <v>279</v>
      </c>
      <c r="G142" s="262" t="s">
        <v>199</v>
      </c>
      <c r="H142" s="263">
        <v>1008</v>
      </c>
      <c r="I142" s="138"/>
      <c r="J142" s="273">
        <f>ROUND(I142*H142,2)</f>
        <v>0</v>
      </c>
      <c r="K142" s="261" t="s">
        <v>3</v>
      </c>
      <c r="L142" s="139"/>
      <c r="M142" s="140" t="s">
        <v>3</v>
      </c>
      <c r="N142" s="141" t="s">
        <v>42</v>
      </c>
      <c r="O142" s="52"/>
      <c r="P142" s="131">
        <f>O142*H142</f>
        <v>0</v>
      </c>
      <c r="Q142" s="131">
        <v>8E-05</v>
      </c>
      <c r="R142" s="131">
        <f>Q142*H142</f>
        <v>0.08064</v>
      </c>
      <c r="S142" s="131">
        <v>0</v>
      </c>
      <c r="T142" s="132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33" t="s">
        <v>207</v>
      </c>
      <c r="AT142" s="133" t="s">
        <v>203</v>
      </c>
      <c r="AU142" s="133" t="s">
        <v>78</v>
      </c>
      <c r="AY142" s="16" t="s">
        <v>114</v>
      </c>
      <c r="BE142" s="134">
        <f>IF(N142="základní",J142,0)</f>
        <v>0</v>
      </c>
      <c r="BF142" s="134">
        <f>IF(N142="snížená",J142,0)</f>
        <v>0</v>
      </c>
      <c r="BG142" s="134">
        <f>IF(N142="zákl. přenesená",J142,0)</f>
        <v>0</v>
      </c>
      <c r="BH142" s="134">
        <f>IF(N142="sníž. přenesená",J142,0)</f>
        <v>0</v>
      </c>
      <c r="BI142" s="134">
        <f>IF(N142="nulová",J142,0)</f>
        <v>0</v>
      </c>
      <c r="BJ142" s="16" t="s">
        <v>76</v>
      </c>
      <c r="BK142" s="134">
        <f>ROUND(I142*H142,2)</f>
        <v>0</v>
      </c>
      <c r="BL142" s="16" t="s">
        <v>145</v>
      </c>
      <c r="BM142" s="133" t="s">
        <v>287</v>
      </c>
    </row>
    <row r="143" spans="1:51" s="13" customFormat="1" ht="12">
      <c r="A143" s="264"/>
      <c r="B143" s="265"/>
      <c r="C143" s="264"/>
      <c r="D143" s="266" t="s">
        <v>219</v>
      </c>
      <c r="E143" s="264"/>
      <c r="F143" s="267" t="s">
        <v>288</v>
      </c>
      <c r="G143" s="264"/>
      <c r="H143" s="268">
        <v>1008</v>
      </c>
      <c r="I143" s="143"/>
      <c r="J143" s="264"/>
      <c r="K143" s="264"/>
      <c r="L143" s="142"/>
      <c r="M143" s="144"/>
      <c r="N143" s="145"/>
      <c r="O143" s="145"/>
      <c r="P143" s="145"/>
      <c r="Q143" s="145"/>
      <c r="R143" s="145"/>
      <c r="S143" s="145"/>
      <c r="T143" s="146"/>
      <c r="AT143" s="147" t="s">
        <v>219</v>
      </c>
      <c r="AU143" s="147" t="s">
        <v>78</v>
      </c>
      <c r="AV143" s="13" t="s">
        <v>78</v>
      </c>
      <c r="AW143" s="13" t="s">
        <v>4</v>
      </c>
      <c r="AX143" s="13" t="s">
        <v>76</v>
      </c>
      <c r="AY143" s="147" t="s">
        <v>114</v>
      </c>
    </row>
    <row r="144" spans="1:65" s="2" customFormat="1" ht="24.2" customHeight="1">
      <c r="A144" s="235"/>
      <c r="B144" s="238"/>
      <c r="C144" s="252" t="s">
        <v>289</v>
      </c>
      <c r="D144" s="252" t="s">
        <v>118</v>
      </c>
      <c r="E144" s="253" t="s">
        <v>290</v>
      </c>
      <c r="F144" s="254" t="s">
        <v>291</v>
      </c>
      <c r="G144" s="255" t="s">
        <v>199</v>
      </c>
      <c r="H144" s="256">
        <v>15</v>
      </c>
      <c r="I144" s="128"/>
      <c r="J144" s="270">
        <f>ROUND(I144*H144,2)</f>
        <v>0</v>
      </c>
      <c r="K144" s="254" t="s">
        <v>212</v>
      </c>
      <c r="L144" s="32"/>
      <c r="M144" s="129" t="s">
        <v>3</v>
      </c>
      <c r="N144" s="130" t="s">
        <v>42</v>
      </c>
      <c r="O144" s="52"/>
      <c r="P144" s="131">
        <f>O144*H144</f>
        <v>0</v>
      </c>
      <c r="Q144" s="131">
        <v>0</v>
      </c>
      <c r="R144" s="131">
        <f>Q144*H144</f>
        <v>0</v>
      </c>
      <c r="S144" s="131">
        <v>0</v>
      </c>
      <c r="T144" s="132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33" t="s">
        <v>145</v>
      </c>
      <c r="AT144" s="133" t="s">
        <v>118</v>
      </c>
      <c r="AU144" s="133" t="s">
        <v>78</v>
      </c>
      <c r="AY144" s="16" t="s">
        <v>114</v>
      </c>
      <c r="BE144" s="134">
        <f>IF(N144="základní",J144,0)</f>
        <v>0</v>
      </c>
      <c r="BF144" s="134">
        <f>IF(N144="snížená",J144,0)</f>
        <v>0</v>
      </c>
      <c r="BG144" s="134">
        <f>IF(N144="zákl. přenesená",J144,0)</f>
        <v>0</v>
      </c>
      <c r="BH144" s="134">
        <f>IF(N144="sníž. přenesená",J144,0)</f>
        <v>0</v>
      </c>
      <c r="BI144" s="134">
        <f>IF(N144="nulová",J144,0)</f>
        <v>0</v>
      </c>
      <c r="BJ144" s="16" t="s">
        <v>76</v>
      </c>
      <c r="BK144" s="134">
        <f>ROUND(I144*H144,2)</f>
        <v>0</v>
      </c>
      <c r="BL144" s="16" t="s">
        <v>145</v>
      </c>
      <c r="BM144" s="133" t="s">
        <v>292</v>
      </c>
    </row>
    <row r="145" spans="1:47" s="2" customFormat="1" ht="12">
      <c r="A145" s="235"/>
      <c r="B145" s="238"/>
      <c r="C145" s="235"/>
      <c r="D145" s="257" t="s">
        <v>125</v>
      </c>
      <c r="E145" s="235"/>
      <c r="F145" s="258" t="s">
        <v>293</v>
      </c>
      <c r="G145" s="235"/>
      <c r="H145" s="235"/>
      <c r="I145" s="135"/>
      <c r="J145" s="235"/>
      <c r="K145" s="235"/>
      <c r="L145" s="32"/>
      <c r="M145" s="136"/>
      <c r="N145" s="137"/>
      <c r="O145" s="52"/>
      <c r="P145" s="52"/>
      <c r="Q145" s="52"/>
      <c r="R145" s="52"/>
      <c r="S145" s="52"/>
      <c r="T145" s="53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6" t="s">
        <v>125</v>
      </c>
      <c r="AU145" s="16" t="s">
        <v>78</v>
      </c>
    </row>
    <row r="146" spans="1:65" s="2" customFormat="1" ht="16.5" customHeight="1">
      <c r="A146" s="235"/>
      <c r="B146" s="238"/>
      <c r="C146" s="259" t="s">
        <v>294</v>
      </c>
      <c r="D146" s="259" t="s">
        <v>203</v>
      </c>
      <c r="E146" s="260" t="s">
        <v>295</v>
      </c>
      <c r="F146" s="261" t="s">
        <v>296</v>
      </c>
      <c r="G146" s="262" t="s">
        <v>199</v>
      </c>
      <c r="H146" s="263">
        <v>17.25</v>
      </c>
      <c r="I146" s="138"/>
      <c r="J146" s="273">
        <f>ROUND(I146*H146,2)</f>
        <v>0</v>
      </c>
      <c r="K146" s="261" t="s">
        <v>212</v>
      </c>
      <c r="L146" s="139"/>
      <c r="M146" s="140" t="s">
        <v>3</v>
      </c>
      <c r="N146" s="141" t="s">
        <v>42</v>
      </c>
      <c r="O146" s="52"/>
      <c r="P146" s="131">
        <f>O146*H146</f>
        <v>0</v>
      </c>
      <c r="Q146" s="131">
        <v>0.00021</v>
      </c>
      <c r="R146" s="131">
        <f>Q146*H146</f>
        <v>0.0036225000000000003</v>
      </c>
      <c r="S146" s="131">
        <v>0</v>
      </c>
      <c r="T146" s="132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33" t="s">
        <v>207</v>
      </c>
      <c r="AT146" s="133" t="s">
        <v>203</v>
      </c>
      <c r="AU146" s="133" t="s">
        <v>78</v>
      </c>
      <c r="AY146" s="16" t="s">
        <v>114</v>
      </c>
      <c r="BE146" s="134">
        <f>IF(N146="základní",J146,0)</f>
        <v>0</v>
      </c>
      <c r="BF146" s="134">
        <f>IF(N146="snížená",J146,0)</f>
        <v>0</v>
      </c>
      <c r="BG146" s="134">
        <f>IF(N146="zákl. přenesená",J146,0)</f>
        <v>0</v>
      </c>
      <c r="BH146" s="134">
        <f>IF(N146="sníž. přenesená",J146,0)</f>
        <v>0</v>
      </c>
      <c r="BI146" s="134">
        <f>IF(N146="nulová",J146,0)</f>
        <v>0</v>
      </c>
      <c r="BJ146" s="16" t="s">
        <v>76</v>
      </c>
      <c r="BK146" s="134">
        <f>ROUND(I146*H146,2)</f>
        <v>0</v>
      </c>
      <c r="BL146" s="16" t="s">
        <v>145</v>
      </c>
      <c r="BM146" s="133" t="s">
        <v>297</v>
      </c>
    </row>
    <row r="147" spans="1:51" s="13" customFormat="1" ht="12">
      <c r="A147" s="264"/>
      <c r="B147" s="265"/>
      <c r="C147" s="264"/>
      <c r="D147" s="266" t="s">
        <v>219</v>
      </c>
      <c r="E147" s="264"/>
      <c r="F147" s="267" t="s">
        <v>298</v>
      </c>
      <c r="G147" s="264"/>
      <c r="H147" s="268">
        <v>17.25</v>
      </c>
      <c r="I147" s="143"/>
      <c r="J147" s="264"/>
      <c r="K147" s="264"/>
      <c r="L147" s="142"/>
      <c r="M147" s="144"/>
      <c r="N147" s="145"/>
      <c r="O147" s="145"/>
      <c r="P147" s="145"/>
      <c r="Q147" s="145"/>
      <c r="R147" s="145"/>
      <c r="S147" s="145"/>
      <c r="T147" s="146"/>
      <c r="AT147" s="147" t="s">
        <v>219</v>
      </c>
      <c r="AU147" s="147" t="s">
        <v>78</v>
      </c>
      <c r="AV147" s="13" t="s">
        <v>78</v>
      </c>
      <c r="AW147" s="13" t="s">
        <v>4</v>
      </c>
      <c r="AX147" s="13" t="s">
        <v>76</v>
      </c>
      <c r="AY147" s="147" t="s">
        <v>114</v>
      </c>
    </row>
    <row r="148" spans="1:65" s="2" customFormat="1" ht="16.5" customHeight="1">
      <c r="A148" s="235"/>
      <c r="B148" s="238"/>
      <c r="C148" s="259" t="s">
        <v>299</v>
      </c>
      <c r="D148" s="259" t="s">
        <v>203</v>
      </c>
      <c r="E148" s="260" t="s">
        <v>300</v>
      </c>
      <c r="F148" s="261" t="s">
        <v>301</v>
      </c>
      <c r="G148" s="262" t="s">
        <v>199</v>
      </c>
      <c r="H148" s="263">
        <v>28.75</v>
      </c>
      <c r="I148" s="138"/>
      <c r="J148" s="273">
        <f>ROUND(I148*H148,2)</f>
        <v>0</v>
      </c>
      <c r="K148" s="261" t="s">
        <v>212</v>
      </c>
      <c r="L148" s="139"/>
      <c r="M148" s="140" t="s">
        <v>3</v>
      </c>
      <c r="N148" s="141" t="s">
        <v>42</v>
      </c>
      <c r="O148" s="52"/>
      <c r="P148" s="131">
        <f>O148*H148</f>
        <v>0</v>
      </c>
      <c r="Q148" s="131">
        <v>0.00016</v>
      </c>
      <c r="R148" s="131">
        <f>Q148*H148</f>
        <v>0.004600000000000001</v>
      </c>
      <c r="S148" s="131">
        <v>0</v>
      </c>
      <c r="T148" s="132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33" t="s">
        <v>207</v>
      </c>
      <c r="AT148" s="133" t="s">
        <v>203</v>
      </c>
      <c r="AU148" s="133" t="s">
        <v>78</v>
      </c>
      <c r="AY148" s="16" t="s">
        <v>114</v>
      </c>
      <c r="BE148" s="134">
        <f>IF(N148="základní",J148,0)</f>
        <v>0</v>
      </c>
      <c r="BF148" s="134">
        <f>IF(N148="snížená",J148,0)</f>
        <v>0</v>
      </c>
      <c r="BG148" s="134">
        <f>IF(N148="zákl. přenesená",J148,0)</f>
        <v>0</v>
      </c>
      <c r="BH148" s="134">
        <f>IF(N148="sníž. přenesená",J148,0)</f>
        <v>0</v>
      </c>
      <c r="BI148" s="134">
        <f>IF(N148="nulová",J148,0)</f>
        <v>0</v>
      </c>
      <c r="BJ148" s="16" t="s">
        <v>76</v>
      </c>
      <c r="BK148" s="134">
        <f>ROUND(I148*H148,2)</f>
        <v>0</v>
      </c>
      <c r="BL148" s="16" t="s">
        <v>145</v>
      </c>
      <c r="BM148" s="133" t="s">
        <v>302</v>
      </c>
    </row>
    <row r="149" spans="1:51" s="13" customFormat="1" ht="12">
      <c r="A149" s="264"/>
      <c r="B149" s="265"/>
      <c r="C149" s="264"/>
      <c r="D149" s="266" t="s">
        <v>219</v>
      </c>
      <c r="E149" s="264"/>
      <c r="F149" s="267" t="s">
        <v>271</v>
      </c>
      <c r="G149" s="264"/>
      <c r="H149" s="268">
        <v>28.75</v>
      </c>
      <c r="I149" s="143"/>
      <c r="J149" s="264"/>
      <c r="K149" s="264"/>
      <c r="L149" s="142"/>
      <c r="M149" s="144"/>
      <c r="N149" s="145"/>
      <c r="O149" s="145"/>
      <c r="P149" s="145"/>
      <c r="Q149" s="145"/>
      <c r="R149" s="145"/>
      <c r="S149" s="145"/>
      <c r="T149" s="146"/>
      <c r="AT149" s="147" t="s">
        <v>219</v>
      </c>
      <c r="AU149" s="147" t="s">
        <v>78</v>
      </c>
      <c r="AV149" s="13" t="s">
        <v>78</v>
      </c>
      <c r="AW149" s="13" t="s">
        <v>4</v>
      </c>
      <c r="AX149" s="13" t="s">
        <v>76</v>
      </c>
      <c r="AY149" s="147" t="s">
        <v>114</v>
      </c>
    </row>
    <row r="150" spans="1:65" s="2" customFormat="1" ht="24.2" customHeight="1">
      <c r="A150" s="235"/>
      <c r="B150" s="238"/>
      <c r="C150" s="252" t="s">
        <v>303</v>
      </c>
      <c r="D150" s="252" t="s">
        <v>118</v>
      </c>
      <c r="E150" s="253" t="s">
        <v>304</v>
      </c>
      <c r="F150" s="254" t="s">
        <v>305</v>
      </c>
      <c r="G150" s="255" t="s">
        <v>199</v>
      </c>
      <c r="H150" s="256">
        <v>103</v>
      </c>
      <c r="I150" s="128"/>
      <c r="J150" s="270">
        <f>ROUND(I150*H150,2)</f>
        <v>0</v>
      </c>
      <c r="K150" s="254" t="s">
        <v>122</v>
      </c>
      <c r="L150" s="32"/>
      <c r="M150" s="129" t="s">
        <v>3</v>
      </c>
      <c r="N150" s="130" t="s">
        <v>42</v>
      </c>
      <c r="O150" s="52"/>
      <c r="P150" s="131">
        <f>O150*H150</f>
        <v>0</v>
      </c>
      <c r="Q150" s="131">
        <v>0</v>
      </c>
      <c r="R150" s="131">
        <f>Q150*H150</f>
        <v>0</v>
      </c>
      <c r="S150" s="131">
        <v>0</v>
      </c>
      <c r="T150" s="132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33" t="s">
        <v>145</v>
      </c>
      <c r="AT150" s="133" t="s">
        <v>118</v>
      </c>
      <c r="AU150" s="133" t="s">
        <v>78</v>
      </c>
      <c r="AY150" s="16" t="s">
        <v>114</v>
      </c>
      <c r="BE150" s="134">
        <f>IF(N150="základní",J150,0)</f>
        <v>0</v>
      </c>
      <c r="BF150" s="134">
        <f>IF(N150="snížená",J150,0)</f>
        <v>0</v>
      </c>
      <c r="BG150" s="134">
        <f>IF(N150="zákl. přenesená",J150,0)</f>
        <v>0</v>
      </c>
      <c r="BH150" s="134">
        <f>IF(N150="sníž. přenesená",J150,0)</f>
        <v>0</v>
      </c>
      <c r="BI150" s="134">
        <f>IF(N150="nulová",J150,0)</f>
        <v>0</v>
      </c>
      <c r="BJ150" s="16" t="s">
        <v>76</v>
      </c>
      <c r="BK150" s="134">
        <f>ROUND(I150*H150,2)</f>
        <v>0</v>
      </c>
      <c r="BL150" s="16" t="s">
        <v>145</v>
      </c>
      <c r="BM150" s="133" t="s">
        <v>306</v>
      </c>
    </row>
    <row r="151" spans="1:47" s="2" customFormat="1" ht="12">
      <c r="A151" s="235"/>
      <c r="B151" s="238"/>
      <c r="C151" s="235"/>
      <c r="D151" s="257" t="s">
        <v>125</v>
      </c>
      <c r="E151" s="235"/>
      <c r="F151" s="258" t="s">
        <v>307</v>
      </c>
      <c r="G151" s="235"/>
      <c r="H151" s="235"/>
      <c r="I151" s="135"/>
      <c r="J151" s="235"/>
      <c r="K151" s="235"/>
      <c r="L151" s="32"/>
      <c r="M151" s="136"/>
      <c r="N151" s="137"/>
      <c r="O151" s="52"/>
      <c r="P151" s="52"/>
      <c r="Q151" s="52"/>
      <c r="R151" s="52"/>
      <c r="S151" s="52"/>
      <c r="T151" s="53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6" t="s">
        <v>125</v>
      </c>
      <c r="AU151" s="16" t="s">
        <v>78</v>
      </c>
    </row>
    <row r="152" spans="1:65" s="2" customFormat="1" ht="16.5" customHeight="1">
      <c r="A152" s="235"/>
      <c r="B152" s="238"/>
      <c r="C152" s="259" t="s">
        <v>308</v>
      </c>
      <c r="D152" s="259" t="s">
        <v>203</v>
      </c>
      <c r="E152" s="260" t="s">
        <v>309</v>
      </c>
      <c r="F152" s="261" t="s">
        <v>310</v>
      </c>
      <c r="G152" s="262" t="s">
        <v>199</v>
      </c>
      <c r="H152" s="263">
        <v>14</v>
      </c>
      <c r="I152" s="138"/>
      <c r="J152" s="273">
        <f>ROUND(I152*H152,2)</f>
        <v>0</v>
      </c>
      <c r="K152" s="261" t="s">
        <v>3</v>
      </c>
      <c r="L152" s="139"/>
      <c r="M152" s="140" t="s">
        <v>3</v>
      </c>
      <c r="N152" s="141" t="s">
        <v>42</v>
      </c>
      <c r="O152" s="52"/>
      <c r="P152" s="131">
        <f>O152*H152</f>
        <v>0</v>
      </c>
      <c r="Q152" s="131">
        <v>0</v>
      </c>
      <c r="R152" s="131">
        <f>Q152*H152</f>
        <v>0</v>
      </c>
      <c r="S152" s="131">
        <v>0</v>
      </c>
      <c r="T152" s="132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33" t="s">
        <v>207</v>
      </c>
      <c r="AT152" s="133" t="s">
        <v>203</v>
      </c>
      <c r="AU152" s="133" t="s">
        <v>78</v>
      </c>
      <c r="AY152" s="16" t="s">
        <v>114</v>
      </c>
      <c r="BE152" s="134">
        <f>IF(N152="základní",J152,0)</f>
        <v>0</v>
      </c>
      <c r="BF152" s="134">
        <f>IF(N152="snížená",J152,0)</f>
        <v>0</v>
      </c>
      <c r="BG152" s="134">
        <f>IF(N152="zákl. přenesená",J152,0)</f>
        <v>0</v>
      </c>
      <c r="BH152" s="134">
        <f>IF(N152="sníž. přenesená",J152,0)</f>
        <v>0</v>
      </c>
      <c r="BI152" s="134">
        <f>IF(N152="nulová",J152,0)</f>
        <v>0</v>
      </c>
      <c r="BJ152" s="16" t="s">
        <v>76</v>
      </c>
      <c r="BK152" s="134">
        <f>ROUND(I152*H152,2)</f>
        <v>0</v>
      </c>
      <c r="BL152" s="16" t="s">
        <v>145</v>
      </c>
      <c r="BM152" s="133" t="s">
        <v>311</v>
      </c>
    </row>
    <row r="153" spans="1:47" s="2" customFormat="1" ht="19.5">
      <c r="A153" s="235"/>
      <c r="B153" s="238"/>
      <c r="C153" s="235"/>
      <c r="D153" s="266" t="s">
        <v>312</v>
      </c>
      <c r="E153" s="235"/>
      <c r="F153" s="269" t="s">
        <v>313</v>
      </c>
      <c r="G153" s="235"/>
      <c r="H153" s="235"/>
      <c r="I153" s="135"/>
      <c r="J153" s="235"/>
      <c r="K153" s="235"/>
      <c r="L153" s="32"/>
      <c r="M153" s="136"/>
      <c r="N153" s="137"/>
      <c r="O153" s="52"/>
      <c r="P153" s="52"/>
      <c r="Q153" s="52"/>
      <c r="R153" s="52"/>
      <c r="S153" s="52"/>
      <c r="T153" s="53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6" t="s">
        <v>312</v>
      </c>
      <c r="AU153" s="16" t="s">
        <v>78</v>
      </c>
    </row>
    <row r="154" spans="1:65" s="2" customFormat="1" ht="16.5" customHeight="1">
      <c r="A154" s="235"/>
      <c r="B154" s="238"/>
      <c r="C154" s="259" t="s">
        <v>314</v>
      </c>
      <c r="D154" s="259" t="s">
        <v>203</v>
      </c>
      <c r="E154" s="260" t="s">
        <v>315</v>
      </c>
      <c r="F154" s="261" t="s">
        <v>316</v>
      </c>
      <c r="G154" s="262" t="s">
        <v>199</v>
      </c>
      <c r="H154" s="263">
        <v>21</v>
      </c>
      <c r="I154" s="138"/>
      <c r="J154" s="273">
        <f>ROUND(I154*H154,2)</f>
        <v>0</v>
      </c>
      <c r="K154" s="261" t="s">
        <v>3</v>
      </c>
      <c r="L154" s="139"/>
      <c r="M154" s="140" t="s">
        <v>3</v>
      </c>
      <c r="N154" s="141" t="s">
        <v>42</v>
      </c>
      <c r="O154" s="52"/>
      <c r="P154" s="131">
        <f>O154*H154</f>
        <v>0</v>
      </c>
      <c r="Q154" s="131">
        <v>0</v>
      </c>
      <c r="R154" s="131">
        <f>Q154*H154</f>
        <v>0</v>
      </c>
      <c r="S154" s="131">
        <v>0</v>
      </c>
      <c r="T154" s="132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33" t="s">
        <v>207</v>
      </c>
      <c r="AT154" s="133" t="s">
        <v>203</v>
      </c>
      <c r="AU154" s="133" t="s">
        <v>78</v>
      </c>
      <c r="AY154" s="16" t="s">
        <v>114</v>
      </c>
      <c r="BE154" s="134">
        <f>IF(N154="základní",J154,0)</f>
        <v>0</v>
      </c>
      <c r="BF154" s="134">
        <f>IF(N154="snížená",J154,0)</f>
        <v>0</v>
      </c>
      <c r="BG154" s="134">
        <f>IF(N154="zákl. přenesená",J154,0)</f>
        <v>0</v>
      </c>
      <c r="BH154" s="134">
        <f>IF(N154="sníž. přenesená",J154,0)</f>
        <v>0</v>
      </c>
      <c r="BI154" s="134">
        <f>IF(N154="nulová",J154,0)</f>
        <v>0</v>
      </c>
      <c r="BJ154" s="16" t="s">
        <v>76</v>
      </c>
      <c r="BK154" s="134">
        <f>ROUND(I154*H154,2)</f>
        <v>0</v>
      </c>
      <c r="BL154" s="16" t="s">
        <v>145</v>
      </c>
      <c r="BM154" s="133" t="s">
        <v>317</v>
      </c>
    </row>
    <row r="155" spans="1:47" s="2" customFormat="1" ht="29.25">
      <c r="A155" s="235"/>
      <c r="B155" s="238"/>
      <c r="C155" s="235"/>
      <c r="D155" s="266" t="s">
        <v>312</v>
      </c>
      <c r="E155" s="235"/>
      <c r="F155" s="269" t="s">
        <v>318</v>
      </c>
      <c r="G155" s="235"/>
      <c r="H155" s="235"/>
      <c r="I155" s="135"/>
      <c r="J155" s="235"/>
      <c r="K155" s="235"/>
      <c r="L155" s="32"/>
      <c r="M155" s="136"/>
      <c r="N155" s="137"/>
      <c r="O155" s="52"/>
      <c r="P155" s="52"/>
      <c r="Q155" s="52"/>
      <c r="R155" s="52"/>
      <c r="S155" s="52"/>
      <c r="T155" s="53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6" t="s">
        <v>312</v>
      </c>
      <c r="AU155" s="16" t="s">
        <v>78</v>
      </c>
    </row>
    <row r="156" spans="1:65" s="2" customFormat="1" ht="16.5" customHeight="1">
      <c r="A156" s="235"/>
      <c r="B156" s="238"/>
      <c r="C156" s="259" t="s">
        <v>319</v>
      </c>
      <c r="D156" s="259" t="s">
        <v>203</v>
      </c>
      <c r="E156" s="260" t="s">
        <v>320</v>
      </c>
      <c r="F156" s="261" t="s">
        <v>321</v>
      </c>
      <c r="G156" s="262" t="s">
        <v>199</v>
      </c>
      <c r="H156" s="263">
        <v>68</v>
      </c>
      <c r="I156" s="138"/>
      <c r="J156" s="273">
        <f>ROUND(I156*H156,2)</f>
        <v>0</v>
      </c>
      <c r="K156" s="261" t="s">
        <v>3</v>
      </c>
      <c r="L156" s="139"/>
      <c r="M156" s="140" t="s">
        <v>3</v>
      </c>
      <c r="N156" s="141" t="s">
        <v>42</v>
      </c>
      <c r="O156" s="52"/>
      <c r="P156" s="131">
        <f>O156*H156</f>
        <v>0</v>
      </c>
      <c r="Q156" s="131">
        <v>0</v>
      </c>
      <c r="R156" s="131">
        <f>Q156*H156</f>
        <v>0</v>
      </c>
      <c r="S156" s="131">
        <v>0</v>
      </c>
      <c r="T156" s="132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33" t="s">
        <v>207</v>
      </c>
      <c r="AT156" s="133" t="s">
        <v>203</v>
      </c>
      <c r="AU156" s="133" t="s">
        <v>78</v>
      </c>
      <c r="AY156" s="16" t="s">
        <v>114</v>
      </c>
      <c r="BE156" s="134">
        <f>IF(N156="základní",J156,0)</f>
        <v>0</v>
      </c>
      <c r="BF156" s="134">
        <f>IF(N156="snížená",J156,0)</f>
        <v>0</v>
      </c>
      <c r="BG156" s="134">
        <f>IF(N156="zákl. přenesená",J156,0)</f>
        <v>0</v>
      </c>
      <c r="BH156" s="134">
        <f>IF(N156="sníž. přenesená",J156,0)</f>
        <v>0</v>
      </c>
      <c r="BI156" s="134">
        <f>IF(N156="nulová",J156,0)</f>
        <v>0</v>
      </c>
      <c r="BJ156" s="16" t="s">
        <v>76</v>
      </c>
      <c r="BK156" s="134">
        <f>ROUND(I156*H156,2)</f>
        <v>0</v>
      </c>
      <c r="BL156" s="16" t="s">
        <v>145</v>
      </c>
      <c r="BM156" s="133" t="s">
        <v>322</v>
      </c>
    </row>
    <row r="157" spans="1:47" s="2" customFormat="1" ht="29.25">
      <c r="A157" s="235"/>
      <c r="B157" s="238"/>
      <c r="C157" s="235"/>
      <c r="D157" s="266" t="s">
        <v>312</v>
      </c>
      <c r="E157" s="235"/>
      <c r="F157" s="269" t="s">
        <v>318</v>
      </c>
      <c r="G157" s="235"/>
      <c r="H157" s="235"/>
      <c r="I157" s="135"/>
      <c r="J157" s="235"/>
      <c r="K157" s="235"/>
      <c r="L157" s="32"/>
      <c r="M157" s="136"/>
      <c r="N157" s="137"/>
      <c r="O157" s="52"/>
      <c r="P157" s="52"/>
      <c r="Q157" s="52"/>
      <c r="R157" s="52"/>
      <c r="S157" s="52"/>
      <c r="T157" s="53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6" t="s">
        <v>312</v>
      </c>
      <c r="AU157" s="16" t="s">
        <v>78</v>
      </c>
    </row>
    <row r="158" spans="1:65" s="2" customFormat="1" ht="24.2" customHeight="1">
      <c r="A158" s="235"/>
      <c r="B158" s="238"/>
      <c r="C158" s="252" t="s">
        <v>323</v>
      </c>
      <c r="D158" s="252" t="s">
        <v>118</v>
      </c>
      <c r="E158" s="253" t="s">
        <v>324</v>
      </c>
      <c r="F158" s="254" t="s">
        <v>325</v>
      </c>
      <c r="G158" s="255" t="s">
        <v>199</v>
      </c>
      <c r="H158" s="256">
        <v>25</v>
      </c>
      <c r="I158" s="128"/>
      <c r="J158" s="270">
        <f>ROUND(I158*H158,2)</f>
        <v>0</v>
      </c>
      <c r="K158" s="254" t="s">
        <v>212</v>
      </c>
      <c r="L158" s="32"/>
      <c r="M158" s="129" t="s">
        <v>3</v>
      </c>
      <c r="N158" s="130" t="s">
        <v>42</v>
      </c>
      <c r="O158" s="52"/>
      <c r="P158" s="131">
        <f>O158*H158</f>
        <v>0</v>
      </c>
      <c r="Q158" s="131">
        <v>0</v>
      </c>
      <c r="R158" s="131">
        <f>Q158*H158</f>
        <v>0</v>
      </c>
      <c r="S158" s="131">
        <v>0</v>
      </c>
      <c r="T158" s="132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33" t="s">
        <v>145</v>
      </c>
      <c r="AT158" s="133" t="s">
        <v>118</v>
      </c>
      <c r="AU158" s="133" t="s">
        <v>78</v>
      </c>
      <c r="AY158" s="16" t="s">
        <v>114</v>
      </c>
      <c r="BE158" s="134">
        <f>IF(N158="základní",J158,0)</f>
        <v>0</v>
      </c>
      <c r="BF158" s="134">
        <f>IF(N158="snížená",J158,0)</f>
        <v>0</v>
      </c>
      <c r="BG158" s="134">
        <f>IF(N158="zákl. přenesená",J158,0)</f>
        <v>0</v>
      </c>
      <c r="BH158" s="134">
        <f>IF(N158="sníž. přenesená",J158,0)</f>
        <v>0</v>
      </c>
      <c r="BI158" s="134">
        <f>IF(N158="nulová",J158,0)</f>
        <v>0</v>
      </c>
      <c r="BJ158" s="16" t="s">
        <v>76</v>
      </c>
      <c r="BK158" s="134">
        <f>ROUND(I158*H158,2)</f>
        <v>0</v>
      </c>
      <c r="BL158" s="16" t="s">
        <v>145</v>
      </c>
      <c r="BM158" s="133" t="s">
        <v>326</v>
      </c>
    </row>
    <row r="159" spans="1:47" s="2" customFormat="1" ht="12">
      <c r="A159" s="235"/>
      <c r="B159" s="238"/>
      <c r="C159" s="235"/>
      <c r="D159" s="257" t="s">
        <v>125</v>
      </c>
      <c r="E159" s="235"/>
      <c r="F159" s="258" t="s">
        <v>327</v>
      </c>
      <c r="G159" s="235"/>
      <c r="H159" s="235"/>
      <c r="I159" s="135"/>
      <c r="J159" s="235"/>
      <c r="K159" s="235"/>
      <c r="L159" s="32"/>
      <c r="M159" s="136"/>
      <c r="N159" s="137"/>
      <c r="O159" s="52"/>
      <c r="P159" s="52"/>
      <c r="Q159" s="52"/>
      <c r="R159" s="52"/>
      <c r="S159" s="52"/>
      <c r="T159" s="53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6" t="s">
        <v>125</v>
      </c>
      <c r="AU159" s="16" t="s">
        <v>78</v>
      </c>
    </row>
    <row r="160" spans="1:65" s="2" customFormat="1" ht="24.2" customHeight="1">
      <c r="A160" s="235"/>
      <c r="B160" s="238"/>
      <c r="C160" s="252" t="s">
        <v>328</v>
      </c>
      <c r="D160" s="252" t="s">
        <v>118</v>
      </c>
      <c r="E160" s="253" t="s">
        <v>329</v>
      </c>
      <c r="F160" s="254" t="s">
        <v>330</v>
      </c>
      <c r="G160" s="255" t="s">
        <v>199</v>
      </c>
      <c r="H160" s="256">
        <v>25</v>
      </c>
      <c r="I160" s="128"/>
      <c r="J160" s="270">
        <f>ROUND(I160*H160,2)</f>
        <v>0</v>
      </c>
      <c r="K160" s="254" t="s">
        <v>212</v>
      </c>
      <c r="L160" s="32"/>
      <c r="M160" s="129" t="s">
        <v>3</v>
      </c>
      <c r="N160" s="130" t="s">
        <v>42</v>
      </c>
      <c r="O160" s="52"/>
      <c r="P160" s="131">
        <f>O160*H160</f>
        <v>0</v>
      </c>
      <c r="Q160" s="131">
        <v>0</v>
      </c>
      <c r="R160" s="131">
        <f>Q160*H160</f>
        <v>0</v>
      </c>
      <c r="S160" s="131">
        <v>0</v>
      </c>
      <c r="T160" s="132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33" t="s">
        <v>145</v>
      </c>
      <c r="AT160" s="133" t="s">
        <v>118</v>
      </c>
      <c r="AU160" s="133" t="s">
        <v>78</v>
      </c>
      <c r="AY160" s="16" t="s">
        <v>114</v>
      </c>
      <c r="BE160" s="134">
        <f>IF(N160="základní",J160,0)</f>
        <v>0</v>
      </c>
      <c r="BF160" s="134">
        <f>IF(N160="snížená",J160,0)</f>
        <v>0</v>
      </c>
      <c r="BG160" s="134">
        <f>IF(N160="zákl. přenesená",J160,0)</f>
        <v>0</v>
      </c>
      <c r="BH160" s="134">
        <f>IF(N160="sníž. přenesená",J160,0)</f>
        <v>0</v>
      </c>
      <c r="BI160" s="134">
        <f>IF(N160="nulová",J160,0)</f>
        <v>0</v>
      </c>
      <c r="BJ160" s="16" t="s">
        <v>76</v>
      </c>
      <c r="BK160" s="134">
        <f>ROUND(I160*H160,2)</f>
        <v>0</v>
      </c>
      <c r="BL160" s="16" t="s">
        <v>145</v>
      </c>
      <c r="BM160" s="133" t="s">
        <v>331</v>
      </c>
    </row>
    <row r="161" spans="1:47" s="2" customFormat="1" ht="12">
      <c r="A161" s="235"/>
      <c r="B161" s="238"/>
      <c r="C161" s="235"/>
      <c r="D161" s="257" t="s">
        <v>125</v>
      </c>
      <c r="E161" s="235"/>
      <c r="F161" s="258" t="s">
        <v>332</v>
      </c>
      <c r="G161" s="235"/>
      <c r="H161" s="235"/>
      <c r="I161" s="135"/>
      <c r="J161" s="235"/>
      <c r="K161" s="235"/>
      <c r="L161" s="32"/>
      <c r="M161" s="136"/>
      <c r="N161" s="137"/>
      <c r="O161" s="52"/>
      <c r="P161" s="52"/>
      <c r="Q161" s="52"/>
      <c r="R161" s="52"/>
      <c r="S161" s="52"/>
      <c r="T161" s="53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6" t="s">
        <v>125</v>
      </c>
      <c r="AU161" s="16" t="s">
        <v>78</v>
      </c>
    </row>
    <row r="162" spans="1:65" s="2" customFormat="1" ht="16.5" customHeight="1">
      <c r="A162" s="235"/>
      <c r="B162" s="238"/>
      <c r="C162" s="259" t="s">
        <v>333</v>
      </c>
      <c r="D162" s="259" t="s">
        <v>203</v>
      </c>
      <c r="E162" s="260" t="s">
        <v>334</v>
      </c>
      <c r="F162" s="261" t="s">
        <v>335</v>
      </c>
      <c r="G162" s="262" t="s">
        <v>199</v>
      </c>
      <c r="H162" s="263">
        <v>25</v>
      </c>
      <c r="I162" s="138"/>
      <c r="J162" s="273">
        <f>ROUND(I162*H162,2)</f>
        <v>0</v>
      </c>
      <c r="K162" s="261" t="s">
        <v>3</v>
      </c>
      <c r="L162" s="139"/>
      <c r="M162" s="140" t="s">
        <v>3</v>
      </c>
      <c r="N162" s="141" t="s">
        <v>42</v>
      </c>
      <c r="O162" s="52"/>
      <c r="P162" s="131">
        <f>O162*H162</f>
        <v>0</v>
      </c>
      <c r="Q162" s="131">
        <v>0</v>
      </c>
      <c r="R162" s="131">
        <f>Q162*H162</f>
        <v>0</v>
      </c>
      <c r="S162" s="131">
        <v>0</v>
      </c>
      <c r="T162" s="132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33" t="s">
        <v>207</v>
      </c>
      <c r="AT162" s="133" t="s">
        <v>203</v>
      </c>
      <c r="AU162" s="133" t="s">
        <v>78</v>
      </c>
      <c r="AY162" s="16" t="s">
        <v>114</v>
      </c>
      <c r="BE162" s="134">
        <f>IF(N162="základní",J162,0)</f>
        <v>0</v>
      </c>
      <c r="BF162" s="134">
        <f>IF(N162="snížená",J162,0)</f>
        <v>0</v>
      </c>
      <c r="BG162" s="134">
        <f>IF(N162="zákl. přenesená",J162,0)</f>
        <v>0</v>
      </c>
      <c r="BH162" s="134">
        <f>IF(N162="sníž. přenesená",J162,0)</f>
        <v>0</v>
      </c>
      <c r="BI162" s="134">
        <f>IF(N162="nulová",J162,0)</f>
        <v>0</v>
      </c>
      <c r="BJ162" s="16" t="s">
        <v>76</v>
      </c>
      <c r="BK162" s="134">
        <f>ROUND(I162*H162,2)</f>
        <v>0</v>
      </c>
      <c r="BL162" s="16" t="s">
        <v>145</v>
      </c>
      <c r="BM162" s="133" t="s">
        <v>336</v>
      </c>
    </row>
    <row r="163" spans="1:65" s="2" customFormat="1" ht="24.2" customHeight="1">
      <c r="A163" s="235"/>
      <c r="B163" s="238"/>
      <c r="C163" s="252" t="s">
        <v>337</v>
      </c>
      <c r="D163" s="252" t="s">
        <v>118</v>
      </c>
      <c r="E163" s="253" t="s">
        <v>338</v>
      </c>
      <c r="F163" s="254" t="s">
        <v>339</v>
      </c>
      <c r="G163" s="255" t="s">
        <v>199</v>
      </c>
      <c r="H163" s="256">
        <v>50</v>
      </c>
      <c r="I163" s="128"/>
      <c r="J163" s="270">
        <f>ROUND(I163*H163,2)</f>
        <v>0</v>
      </c>
      <c r="K163" s="254" t="s">
        <v>212</v>
      </c>
      <c r="L163" s="32"/>
      <c r="M163" s="129" t="s">
        <v>3</v>
      </c>
      <c r="N163" s="130" t="s">
        <v>42</v>
      </c>
      <c r="O163" s="52"/>
      <c r="P163" s="131">
        <f>O163*H163</f>
        <v>0</v>
      </c>
      <c r="Q163" s="131">
        <v>0</v>
      </c>
      <c r="R163" s="131">
        <f>Q163*H163</f>
        <v>0</v>
      </c>
      <c r="S163" s="131">
        <v>0</v>
      </c>
      <c r="T163" s="132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33" t="s">
        <v>145</v>
      </c>
      <c r="AT163" s="133" t="s">
        <v>118</v>
      </c>
      <c r="AU163" s="133" t="s">
        <v>78</v>
      </c>
      <c r="AY163" s="16" t="s">
        <v>114</v>
      </c>
      <c r="BE163" s="134">
        <f>IF(N163="základní",J163,0)</f>
        <v>0</v>
      </c>
      <c r="BF163" s="134">
        <f>IF(N163="snížená",J163,0)</f>
        <v>0</v>
      </c>
      <c r="BG163" s="134">
        <f>IF(N163="zákl. přenesená",J163,0)</f>
        <v>0</v>
      </c>
      <c r="BH163" s="134">
        <f>IF(N163="sníž. přenesená",J163,0)</f>
        <v>0</v>
      </c>
      <c r="BI163" s="134">
        <f>IF(N163="nulová",J163,0)</f>
        <v>0</v>
      </c>
      <c r="BJ163" s="16" t="s">
        <v>76</v>
      </c>
      <c r="BK163" s="134">
        <f>ROUND(I163*H163,2)</f>
        <v>0</v>
      </c>
      <c r="BL163" s="16" t="s">
        <v>145</v>
      </c>
      <c r="BM163" s="133" t="s">
        <v>340</v>
      </c>
    </row>
    <row r="164" spans="1:47" s="2" customFormat="1" ht="12">
      <c r="A164" s="235"/>
      <c r="B164" s="238"/>
      <c r="C164" s="235"/>
      <c r="D164" s="257" t="s">
        <v>125</v>
      </c>
      <c r="E164" s="235"/>
      <c r="F164" s="258" t="s">
        <v>341</v>
      </c>
      <c r="G164" s="235"/>
      <c r="H164" s="235"/>
      <c r="I164" s="135"/>
      <c r="J164" s="235"/>
      <c r="K164" s="235"/>
      <c r="L164" s="32"/>
      <c r="M164" s="136"/>
      <c r="N164" s="137"/>
      <c r="O164" s="52"/>
      <c r="P164" s="52"/>
      <c r="Q164" s="52"/>
      <c r="R164" s="52"/>
      <c r="S164" s="52"/>
      <c r="T164" s="53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6" t="s">
        <v>125</v>
      </c>
      <c r="AU164" s="16" t="s">
        <v>78</v>
      </c>
    </row>
    <row r="165" spans="1:65" s="2" customFormat="1" ht="16.5" customHeight="1">
      <c r="A165" s="235"/>
      <c r="B165" s="238"/>
      <c r="C165" s="259" t="s">
        <v>342</v>
      </c>
      <c r="D165" s="259" t="s">
        <v>203</v>
      </c>
      <c r="E165" s="260" t="s">
        <v>343</v>
      </c>
      <c r="F165" s="261" t="s">
        <v>344</v>
      </c>
      <c r="G165" s="262" t="s">
        <v>199</v>
      </c>
      <c r="H165" s="263">
        <v>57.5</v>
      </c>
      <c r="I165" s="138"/>
      <c r="J165" s="273">
        <f>ROUND(I165*H165,2)</f>
        <v>0</v>
      </c>
      <c r="K165" s="261" t="s">
        <v>212</v>
      </c>
      <c r="L165" s="139"/>
      <c r="M165" s="140" t="s">
        <v>3</v>
      </c>
      <c r="N165" s="141" t="s">
        <v>42</v>
      </c>
      <c r="O165" s="52"/>
      <c r="P165" s="131">
        <f>O165*H165</f>
        <v>0</v>
      </c>
      <c r="Q165" s="131">
        <v>0.00274</v>
      </c>
      <c r="R165" s="131">
        <f>Q165*H165</f>
        <v>0.15755</v>
      </c>
      <c r="S165" s="131">
        <v>0</v>
      </c>
      <c r="T165" s="132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33" t="s">
        <v>207</v>
      </c>
      <c r="AT165" s="133" t="s">
        <v>203</v>
      </c>
      <c r="AU165" s="133" t="s">
        <v>78</v>
      </c>
      <c r="AY165" s="16" t="s">
        <v>114</v>
      </c>
      <c r="BE165" s="134">
        <f>IF(N165="základní",J165,0)</f>
        <v>0</v>
      </c>
      <c r="BF165" s="134">
        <f>IF(N165="snížená",J165,0)</f>
        <v>0</v>
      </c>
      <c r="BG165" s="134">
        <f>IF(N165="zákl. přenesená",J165,0)</f>
        <v>0</v>
      </c>
      <c r="BH165" s="134">
        <f>IF(N165="sníž. přenesená",J165,0)</f>
        <v>0</v>
      </c>
      <c r="BI165" s="134">
        <f>IF(N165="nulová",J165,0)</f>
        <v>0</v>
      </c>
      <c r="BJ165" s="16" t="s">
        <v>76</v>
      </c>
      <c r="BK165" s="134">
        <f>ROUND(I165*H165,2)</f>
        <v>0</v>
      </c>
      <c r="BL165" s="16" t="s">
        <v>145</v>
      </c>
      <c r="BM165" s="133" t="s">
        <v>345</v>
      </c>
    </row>
    <row r="166" spans="1:51" s="13" customFormat="1" ht="12">
      <c r="A166" s="264"/>
      <c r="B166" s="265"/>
      <c r="C166" s="264"/>
      <c r="D166" s="266" t="s">
        <v>219</v>
      </c>
      <c r="E166" s="264"/>
      <c r="F166" s="267" t="s">
        <v>346</v>
      </c>
      <c r="G166" s="264"/>
      <c r="H166" s="268">
        <v>57.5</v>
      </c>
      <c r="I166" s="143"/>
      <c r="J166" s="264"/>
      <c r="K166" s="264"/>
      <c r="L166" s="142"/>
      <c r="M166" s="144"/>
      <c r="N166" s="145"/>
      <c r="O166" s="145"/>
      <c r="P166" s="145"/>
      <c r="Q166" s="145"/>
      <c r="R166" s="145"/>
      <c r="S166" s="145"/>
      <c r="T166" s="146"/>
      <c r="AT166" s="147" t="s">
        <v>219</v>
      </c>
      <c r="AU166" s="147" t="s">
        <v>78</v>
      </c>
      <c r="AV166" s="13" t="s">
        <v>78</v>
      </c>
      <c r="AW166" s="13" t="s">
        <v>4</v>
      </c>
      <c r="AX166" s="13" t="s">
        <v>76</v>
      </c>
      <c r="AY166" s="147" t="s">
        <v>114</v>
      </c>
    </row>
    <row r="167" spans="1:65" s="2" customFormat="1" ht="24.2" customHeight="1">
      <c r="A167" s="235"/>
      <c r="B167" s="238"/>
      <c r="C167" s="252" t="s">
        <v>347</v>
      </c>
      <c r="D167" s="252" t="s">
        <v>118</v>
      </c>
      <c r="E167" s="253" t="s">
        <v>348</v>
      </c>
      <c r="F167" s="254" t="s">
        <v>349</v>
      </c>
      <c r="G167" s="255" t="s">
        <v>199</v>
      </c>
      <c r="H167" s="256">
        <v>40</v>
      </c>
      <c r="I167" s="128"/>
      <c r="J167" s="270">
        <f>ROUND(I167*H167,2)</f>
        <v>0</v>
      </c>
      <c r="K167" s="254" t="s">
        <v>212</v>
      </c>
      <c r="L167" s="32"/>
      <c r="M167" s="129" t="s">
        <v>3</v>
      </c>
      <c r="N167" s="130" t="s">
        <v>42</v>
      </c>
      <c r="O167" s="52"/>
      <c r="P167" s="131">
        <f>O167*H167</f>
        <v>0</v>
      </c>
      <c r="Q167" s="131">
        <v>0</v>
      </c>
      <c r="R167" s="131">
        <f>Q167*H167</f>
        <v>0</v>
      </c>
      <c r="S167" s="131">
        <v>0</v>
      </c>
      <c r="T167" s="132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33" t="s">
        <v>145</v>
      </c>
      <c r="AT167" s="133" t="s">
        <v>118</v>
      </c>
      <c r="AU167" s="133" t="s">
        <v>78</v>
      </c>
      <c r="AY167" s="16" t="s">
        <v>114</v>
      </c>
      <c r="BE167" s="134">
        <f>IF(N167="základní",J167,0)</f>
        <v>0</v>
      </c>
      <c r="BF167" s="134">
        <f>IF(N167="snížená",J167,0)</f>
        <v>0</v>
      </c>
      <c r="BG167" s="134">
        <f>IF(N167="zákl. přenesená",J167,0)</f>
        <v>0</v>
      </c>
      <c r="BH167" s="134">
        <f>IF(N167="sníž. přenesená",J167,0)</f>
        <v>0</v>
      </c>
      <c r="BI167" s="134">
        <f>IF(N167="nulová",J167,0)</f>
        <v>0</v>
      </c>
      <c r="BJ167" s="16" t="s">
        <v>76</v>
      </c>
      <c r="BK167" s="134">
        <f>ROUND(I167*H167,2)</f>
        <v>0</v>
      </c>
      <c r="BL167" s="16" t="s">
        <v>145</v>
      </c>
      <c r="BM167" s="133" t="s">
        <v>350</v>
      </c>
    </row>
    <row r="168" spans="1:47" s="2" customFormat="1" ht="12">
      <c r="A168" s="235"/>
      <c r="B168" s="238"/>
      <c r="C168" s="235"/>
      <c r="D168" s="257" t="s">
        <v>125</v>
      </c>
      <c r="E168" s="235"/>
      <c r="F168" s="258" t="s">
        <v>351</v>
      </c>
      <c r="G168" s="235"/>
      <c r="H168" s="235"/>
      <c r="I168" s="135"/>
      <c r="J168" s="235"/>
      <c r="K168" s="235"/>
      <c r="L168" s="32"/>
      <c r="M168" s="136"/>
      <c r="N168" s="137"/>
      <c r="O168" s="52"/>
      <c r="P168" s="52"/>
      <c r="Q168" s="52"/>
      <c r="R168" s="52"/>
      <c r="S168" s="52"/>
      <c r="T168" s="53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6" t="s">
        <v>125</v>
      </c>
      <c r="AU168" s="16" t="s">
        <v>78</v>
      </c>
    </row>
    <row r="169" spans="1:65" s="2" customFormat="1" ht="24.2" customHeight="1">
      <c r="A169" s="235"/>
      <c r="B169" s="238"/>
      <c r="C169" s="259" t="s">
        <v>352</v>
      </c>
      <c r="D169" s="259" t="s">
        <v>203</v>
      </c>
      <c r="E169" s="260" t="s">
        <v>353</v>
      </c>
      <c r="F169" s="261" t="s">
        <v>354</v>
      </c>
      <c r="G169" s="262" t="s">
        <v>199</v>
      </c>
      <c r="H169" s="263">
        <v>46</v>
      </c>
      <c r="I169" s="138"/>
      <c r="J169" s="273">
        <f>ROUND(I169*H169,2)</f>
        <v>0</v>
      </c>
      <c r="K169" s="261" t="s">
        <v>212</v>
      </c>
      <c r="L169" s="139"/>
      <c r="M169" s="140" t="s">
        <v>3</v>
      </c>
      <c r="N169" s="141" t="s">
        <v>42</v>
      </c>
      <c r="O169" s="52"/>
      <c r="P169" s="131">
        <f>O169*H169</f>
        <v>0</v>
      </c>
      <c r="Q169" s="131">
        <v>0.00012</v>
      </c>
      <c r="R169" s="131">
        <f>Q169*H169</f>
        <v>0.00552</v>
      </c>
      <c r="S169" s="131">
        <v>0</v>
      </c>
      <c r="T169" s="132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33" t="s">
        <v>207</v>
      </c>
      <c r="AT169" s="133" t="s">
        <v>203</v>
      </c>
      <c r="AU169" s="133" t="s">
        <v>78</v>
      </c>
      <c r="AY169" s="16" t="s">
        <v>114</v>
      </c>
      <c r="BE169" s="134">
        <f>IF(N169="základní",J169,0)</f>
        <v>0</v>
      </c>
      <c r="BF169" s="134">
        <f>IF(N169="snížená",J169,0)</f>
        <v>0</v>
      </c>
      <c r="BG169" s="134">
        <f>IF(N169="zákl. přenesená",J169,0)</f>
        <v>0</v>
      </c>
      <c r="BH169" s="134">
        <f>IF(N169="sníž. přenesená",J169,0)</f>
        <v>0</v>
      </c>
      <c r="BI169" s="134">
        <f>IF(N169="nulová",J169,0)</f>
        <v>0</v>
      </c>
      <c r="BJ169" s="16" t="s">
        <v>76</v>
      </c>
      <c r="BK169" s="134">
        <f>ROUND(I169*H169,2)</f>
        <v>0</v>
      </c>
      <c r="BL169" s="16" t="s">
        <v>145</v>
      </c>
      <c r="BM169" s="133" t="s">
        <v>355</v>
      </c>
    </row>
    <row r="170" spans="1:51" s="13" customFormat="1" ht="12">
      <c r="A170" s="264"/>
      <c r="B170" s="265"/>
      <c r="C170" s="264"/>
      <c r="D170" s="266" t="s">
        <v>219</v>
      </c>
      <c r="E170" s="264"/>
      <c r="F170" s="267" t="s">
        <v>356</v>
      </c>
      <c r="G170" s="264"/>
      <c r="H170" s="268">
        <v>46</v>
      </c>
      <c r="I170" s="143"/>
      <c r="J170" s="264"/>
      <c r="K170" s="264"/>
      <c r="L170" s="142"/>
      <c r="M170" s="144"/>
      <c r="N170" s="145"/>
      <c r="O170" s="145"/>
      <c r="P170" s="145"/>
      <c r="Q170" s="145"/>
      <c r="R170" s="145"/>
      <c r="S170" s="145"/>
      <c r="T170" s="146"/>
      <c r="AT170" s="147" t="s">
        <v>219</v>
      </c>
      <c r="AU170" s="147" t="s">
        <v>78</v>
      </c>
      <c r="AV170" s="13" t="s">
        <v>78</v>
      </c>
      <c r="AW170" s="13" t="s">
        <v>4</v>
      </c>
      <c r="AX170" s="13" t="s">
        <v>76</v>
      </c>
      <c r="AY170" s="147" t="s">
        <v>114</v>
      </c>
    </row>
    <row r="171" spans="1:65" s="2" customFormat="1" ht="24.2" customHeight="1">
      <c r="A171" s="235"/>
      <c r="B171" s="238"/>
      <c r="C171" s="252" t="s">
        <v>357</v>
      </c>
      <c r="D171" s="252" t="s">
        <v>118</v>
      </c>
      <c r="E171" s="253" t="s">
        <v>348</v>
      </c>
      <c r="F171" s="254" t="s">
        <v>349</v>
      </c>
      <c r="G171" s="255" t="s">
        <v>199</v>
      </c>
      <c r="H171" s="256">
        <v>30</v>
      </c>
      <c r="I171" s="128"/>
      <c r="J171" s="270">
        <f>ROUND(I171*H171,2)</f>
        <v>0</v>
      </c>
      <c r="K171" s="254" t="s">
        <v>212</v>
      </c>
      <c r="L171" s="32"/>
      <c r="M171" s="129" t="s">
        <v>3</v>
      </c>
      <c r="N171" s="130" t="s">
        <v>42</v>
      </c>
      <c r="O171" s="52"/>
      <c r="P171" s="131">
        <f>O171*H171</f>
        <v>0</v>
      </c>
      <c r="Q171" s="131">
        <v>0</v>
      </c>
      <c r="R171" s="131">
        <f>Q171*H171</f>
        <v>0</v>
      </c>
      <c r="S171" s="131">
        <v>0</v>
      </c>
      <c r="T171" s="132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33" t="s">
        <v>145</v>
      </c>
      <c r="AT171" s="133" t="s">
        <v>118</v>
      </c>
      <c r="AU171" s="133" t="s">
        <v>78</v>
      </c>
      <c r="AY171" s="16" t="s">
        <v>114</v>
      </c>
      <c r="BE171" s="134">
        <f>IF(N171="základní",J171,0)</f>
        <v>0</v>
      </c>
      <c r="BF171" s="134">
        <f>IF(N171="snížená",J171,0)</f>
        <v>0</v>
      </c>
      <c r="BG171" s="134">
        <f>IF(N171="zákl. přenesená",J171,0)</f>
        <v>0</v>
      </c>
      <c r="BH171" s="134">
        <f>IF(N171="sníž. přenesená",J171,0)</f>
        <v>0</v>
      </c>
      <c r="BI171" s="134">
        <f>IF(N171="nulová",J171,0)</f>
        <v>0</v>
      </c>
      <c r="BJ171" s="16" t="s">
        <v>76</v>
      </c>
      <c r="BK171" s="134">
        <f>ROUND(I171*H171,2)</f>
        <v>0</v>
      </c>
      <c r="BL171" s="16" t="s">
        <v>145</v>
      </c>
      <c r="BM171" s="133" t="s">
        <v>358</v>
      </c>
    </row>
    <row r="172" spans="1:47" s="2" customFormat="1" ht="12">
      <c r="A172" s="235"/>
      <c r="B172" s="238"/>
      <c r="C172" s="235"/>
      <c r="D172" s="257" t="s">
        <v>125</v>
      </c>
      <c r="E172" s="235"/>
      <c r="F172" s="258" t="s">
        <v>351</v>
      </c>
      <c r="G172" s="235"/>
      <c r="H172" s="235"/>
      <c r="I172" s="135"/>
      <c r="J172" s="235"/>
      <c r="K172" s="235"/>
      <c r="L172" s="32"/>
      <c r="M172" s="136"/>
      <c r="N172" s="137"/>
      <c r="O172" s="52"/>
      <c r="P172" s="52"/>
      <c r="Q172" s="52"/>
      <c r="R172" s="52"/>
      <c r="S172" s="52"/>
      <c r="T172" s="53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6" t="s">
        <v>125</v>
      </c>
      <c r="AU172" s="16" t="s">
        <v>78</v>
      </c>
    </row>
    <row r="173" spans="1:65" s="2" customFormat="1" ht="24.2" customHeight="1">
      <c r="A173" s="235"/>
      <c r="B173" s="238"/>
      <c r="C173" s="259" t="s">
        <v>359</v>
      </c>
      <c r="D173" s="259" t="s">
        <v>203</v>
      </c>
      <c r="E173" s="260" t="s">
        <v>360</v>
      </c>
      <c r="F173" s="261" t="s">
        <v>361</v>
      </c>
      <c r="G173" s="262" t="s">
        <v>199</v>
      </c>
      <c r="H173" s="263">
        <v>34.5</v>
      </c>
      <c r="I173" s="138"/>
      <c r="J173" s="273">
        <f>ROUND(I173*H173,2)</f>
        <v>0</v>
      </c>
      <c r="K173" s="261" t="s">
        <v>212</v>
      </c>
      <c r="L173" s="139"/>
      <c r="M173" s="140" t="s">
        <v>3</v>
      </c>
      <c r="N173" s="141" t="s">
        <v>42</v>
      </c>
      <c r="O173" s="52"/>
      <c r="P173" s="131">
        <f>O173*H173</f>
        <v>0</v>
      </c>
      <c r="Q173" s="131">
        <v>8E-05</v>
      </c>
      <c r="R173" s="131">
        <f>Q173*H173</f>
        <v>0.0027600000000000003</v>
      </c>
      <c r="S173" s="131">
        <v>0</v>
      </c>
      <c r="T173" s="132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33" t="s">
        <v>207</v>
      </c>
      <c r="AT173" s="133" t="s">
        <v>203</v>
      </c>
      <c r="AU173" s="133" t="s">
        <v>78</v>
      </c>
      <c r="AY173" s="16" t="s">
        <v>114</v>
      </c>
      <c r="BE173" s="134">
        <f>IF(N173="základní",J173,0)</f>
        <v>0</v>
      </c>
      <c r="BF173" s="134">
        <f>IF(N173="snížená",J173,0)</f>
        <v>0</v>
      </c>
      <c r="BG173" s="134">
        <f>IF(N173="zákl. přenesená",J173,0)</f>
        <v>0</v>
      </c>
      <c r="BH173" s="134">
        <f>IF(N173="sníž. přenesená",J173,0)</f>
        <v>0</v>
      </c>
      <c r="BI173" s="134">
        <f>IF(N173="nulová",J173,0)</f>
        <v>0</v>
      </c>
      <c r="BJ173" s="16" t="s">
        <v>76</v>
      </c>
      <c r="BK173" s="134">
        <f>ROUND(I173*H173,2)</f>
        <v>0</v>
      </c>
      <c r="BL173" s="16" t="s">
        <v>145</v>
      </c>
      <c r="BM173" s="133" t="s">
        <v>362</v>
      </c>
    </row>
    <row r="174" spans="1:51" s="13" customFormat="1" ht="12">
      <c r="A174" s="264"/>
      <c r="B174" s="265"/>
      <c r="C174" s="264"/>
      <c r="D174" s="266" t="s">
        <v>219</v>
      </c>
      <c r="E174" s="264"/>
      <c r="F174" s="267" t="s">
        <v>363</v>
      </c>
      <c r="G174" s="264"/>
      <c r="H174" s="268">
        <v>34.5</v>
      </c>
      <c r="I174" s="143"/>
      <c r="J174" s="264"/>
      <c r="K174" s="264"/>
      <c r="L174" s="142"/>
      <c r="M174" s="144"/>
      <c r="N174" s="145"/>
      <c r="O174" s="145"/>
      <c r="P174" s="145"/>
      <c r="Q174" s="145"/>
      <c r="R174" s="145"/>
      <c r="S174" s="145"/>
      <c r="T174" s="146"/>
      <c r="AT174" s="147" t="s">
        <v>219</v>
      </c>
      <c r="AU174" s="147" t="s">
        <v>78</v>
      </c>
      <c r="AV174" s="13" t="s">
        <v>78</v>
      </c>
      <c r="AW174" s="13" t="s">
        <v>4</v>
      </c>
      <c r="AX174" s="13" t="s">
        <v>76</v>
      </c>
      <c r="AY174" s="147" t="s">
        <v>114</v>
      </c>
    </row>
    <row r="175" spans="1:65" s="2" customFormat="1" ht="24.2" customHeight="1">
      <c r="A175" s="235"/>
      <c r="B175" s="238"/>
      <c r="C175" s="252" t="s">
        <v>364</v>
      </c>
      <c r="D175" s="252" t="s">
        <v>118</v>
      </c>
      <c r="E175" s="253" t="s">
        <v>365</v>
      </c>
      <c r="F175" s="254" t="s">
        <v>366</v>
      </c>
      <c r="G175" s="255" t="s">
        <v>199</v>
      </c>
      <c r="H175" s="256">
        <v>15</v>
      </c>
      <c r="I175" s="128"/>
      <c r="J175" s="270">
        <f>ROUND(I175*H175,2)</f>
        <v>0</v>
      </c>
      <c r="K175" s="254" t="s">
        <v>212</v>
      </c>
      <c r="L175" s="32"/>
      <c r="M175" s="129" t="s">
        <v>3</v>
      </c>
      <c r="N175" s="130" t="s">
        <v>42</v>
      </c>
      <c r="O175" s="52"/>
      <c r="P175" s="131">
        <f>O175*H175</f>
        <v>0</v>
      </c>
      <c r="Q175" s="131">
        <v>0</v>
      </c>
      <c r="R175" s="131">
        <f>Q175*H175</f>
        <v>0</v>
      </c>
      <c r="S175" s="131">
        <v>0</v>
      </c>
      <c r="T175" s="132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33" t="s">
        <v>145</v>
      </c>
      <c r="AT175" s="133" t="s">
        <v>118</v>
      </c>
      <c r="AU175" s="133" t="s">
        <v>78</v>
      </c>
      <c r="AY175" s="16" t="s">
        <v>114</v>
      </c>
      <c r="BE175" s="134">
        <f>IF(N175="základní",J175,0)</f>
        <v>0</v>
      </c>
      <c r="BF175" s="134">
        <f>IF(N175="snížená",J175,0)</f>
        <v>0</v>
      </c>
      <c r="BG175" s="134">
        <f>IF(N175="zákl. přenesená",J175,0)</f>
        <v>0</v>
      </c>
      <c r="BH175" s="134">
        <f>IF(N175="sníž. přenesená",J175,0)</f>
        <v>0</v>
      </c>
      <c r="BI175" s="134">
        <f>IF(N175="nulová",J175,0)</f>
        <v>0</v>
      </c>
      <c r="BJ175" s="16" t="s">
        <v>76</v>
      </c>
      <c r="BK175" s="134">
        <f>ROUND(I175*H175,2)</f>
        <v>0</v>
      </c>
      <c r="BL175" s="16" t="s">
        <v>145</v>
      </c>
      <c r="BM175" s="133" t="s">
        <v>367</v>
      </c>
    </row>
    <row r="176" spans="1:47" s="2" customFormat="1" ht="12">
      <c r="A176" s="235"/>
      <c r="B176" s="238"/>
      <c r="C176" s="235"/>
      <c r="D176" s="257" t="s">
        <v>125</v>
      </c>
      <c r="E176" s="235"/>
      <c r="F176" s="258" t="s">
        <v>368</v>
      </c>
      <c r="G176" s="235"/>
      <c r="H176" s="235"/>
      <c r="I176" s="135"/>
      <c r="J176" s="235"/>
      <c r="K176" s="235"/>
      <c r="L176" s="32"/>
      <c r="M176" s="136"/>
      <c r="N176" s="137"/>
      <c r="O176" s="52"/>
      <c r="P176" s="52"/>
      <c r="Q176" s="52"/>
      <c r="R176" s="52"/>
      <c r="S176" s="52"/>
      <c r="T176" s="53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6" t="s">
        <v>125</v>
      </c>
      <c r="AU176" s="16" t="s">
        <v>78</v>
      </c>
    </row>
    <row r="177" spans="1:65" s="2" customFormat="1" ht="24.2" customHeight="1">
      <c r="A177" s="235"/>
      <c r="B177" s="238"/>
      <c r="C177" s="259" t="s">
        <v>369</v>
      </c>
      <c r="D177" s="259" t="s">
        <v>203</v>
      </c>
      <c r="E177" s="260" t="s">
        <v>370</v>
      </c>
      <c r="F177" s="261" t="s">
        <v>371</v>
      </c>
      <c r="G177" s="262" t="s">
        <v>199</v>
      </c>
      <c r="H177" s="263">
        <v>17.25</v>
      </c>
      <c r="I177" s="138"/>
      <c r="J177" s="273">
        <f>ROUND(I177*H177,2)</f>
        <v>0</v>
      </c>
      <c r="K177" s="261" t="s">
        <v>212</v>
      </c>
      <c r="L177" s="139"/>
      <c r="M177" s="140" t="s">
        <v>3</v>
      </c>
      <c r="N177" s="141" t="s">
        <v>42</v>
      </c>
      <c r="O177" s="52"/>
      <c r="P177" s="131">
        <f>O177*H177</f>
        <v>0</v>
      </c>
      <c r="Q177" s="131">
        <v>9E-05</v>
      </c>
      <c r="R177" s="131">
        <f>Q177*H177</f>
        <v>0.0015525</v>
      </c>
      <c r="S177" s="131">
        <v>0</v>
      </c>
      <c r="T177" s="132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33" t="s">
        <v>207</v>
      </c>
      <c r="AT177" s="133" t="s">
        <v>203</v>
      </c>
      <c r="AU177" s="133" t="s">
        <v>78</v>
      </c>
      <c r="AY177" s="16" t="s">
        <v>114</v>
      </c>
      <c r="BE177" s="134">
        <f>IF(N177="základní",J177,0)</f>
        <v>0</v>
      </c>
      <c r="BF177" s="134">
        <f>IF(N177="snížená",J177,0)</f>
        <v>0</v>
      </c>
      <c r="BG177" s="134">
        <f>IF(N177="zákl. přenesená",J177,0)</f>
        <v>0</v>
      </c>
      <c r="BH177" s="134">
        <f>IF(N177="sníž. přenesená",J177,0)</f>
        <v>0</v>
      </c>
      <c r="BI177" s="134">
        <f>IF(N177="nulová",J177,0)</f>
        <v>0</v>
      </c>
      <c r="BJ177" s="16" t="s">
        <v>76</v>
      </c>
      <c r="BK177" s="134">
        <f>ROUND(I177*H177,2)</f>
        <v>0</v>
      </c>
      <c r="BL177" s="16" t="s">
        <v>145</v>
      </c>
      <c r="BM177" s="133" t="s">
        <v>372</v>
      </c>
    </row>
    <row r="178" spans="1:51" s="13" customFormat="1" ht="12">
      <c r="A178" s="264"/>
      <c r="B178" s="265"/>
      <c r="C178" s="264"/>
      <c r="D178" s="266" t="s">
        <v>219</v>
      </c>
      <c r="E178" s="264"/>
      <c r="F178" s="267" t="s">
        <v>298</v>
      </c>
      <c r="G178" s="264"/>
      <c r="H178" s="268">
        <v>17.25</v>
      </c>
      <c r="I178" s="143"/>
      <c r="J178" s="264"/>
      <c r="K178" s="264"/>
      <c r="L178" s="142"/>
      <c r="M178" s="144"/>
      <c r="N178" s="145"/>
      <c r="O178" s="145"/>
      <c r="P178" s="145"/>
      <c r="Q178" s="145"/>
      <c r="R178" s="145"/>
      <c r="S178" s="145"/>
      <c r="T178" s="146"/>
      <c r="AT178" s="147" t="s">
        <v>219</v>
      </c>
      <c r="AU178" s="147" t="s">
        <v>78</v>
      </c>
      <c r="AV178" s="13" t="s">
        <v>78</v>
      </c>
      <c r="AW178" s="13" t="s">
        <v>4</v>
      </c>
      <c r="AX178" s="13" t="s">
        <v>76</v>
      </c>
      <c r="AY178" s="147" t="s">
        <v>114</v>
      </c>
    </row>
    <row r="179" spans="1:65" s="2" customFormat="1" ht="21.75" customHeight="1">
      <c r="A179" s="235"/>
      <c r="B179" s="238"/>
      <c r="C179" s="252" t="s">
        <v>373</v>
      </c>
      <c r="D179" s="252" t="s">
        <v>118</v>
      </c>
      <c r="E179" s="253" t="s">
        <v>374</v>
      </c>
      <c r="F179" s="254" t="s">
        <v>375</v>
      </c>
      <c r="G179" s="255" t="s">
        <v>206</v>
      </c>
      <c r="H179" s="256">
        <v>118</v>
      </c>
      <c r="I179" s="128"/>
      <c r="J179" s="270">
        <f>ROUND(I179*H179,2)</f>
        <v>0</v>
      </c>
      <c r="K179" s="254" t="s">
        <v>212</v>
      </c>
      <c r="L179" s="32"/>
      <c r="M179" s="129" t="s">
        <v>3</v>
      </c>
      <c r="N179" s="130" t="s">
        <v>42</v>
      </c>
      <c r="O179" s="52"/>
      <c r="P179" s="131">
        <f>O179*H179</f>
        <v>0</v>
      </c>
      <c r="Q179" s="131">
        <v>0</v>
      </c>
      <c r="R179" s="131">
        <f>Q179*H179</f>
        <v>0</v>
      </c>
      <c r="S179" s="131">
        <v>0</v>
      </c>
      <c r="T179" s="132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33" t="s">
        <v>145</v>
      </c>
      <c r="AT179" s="133" t="s">
        <v>118</v>
      </c>
      <c r="AU179" s="133" t="s">
        <v>78</v>
      </c>
      <c r="AY179" s="16" t="s">
        <v>114</v>
      </c>
      <c r="BE179" s="134">
        <f>IF(N179="základní",J179,0)</f>
        <v>0</v>
      </c>
      <c r="BF179" s="134">
        <f>IF(N179="snížená",J179,0)</f>
        <v>0</v>
      </c>
      <c r="BG179" s="134">
        <f>IF(N179="zákl. přenesená",J179,0)</f>
        <v>0</v>
      </c>
      <c r="BH179" s="134">
        <f>IF(N179="sníž. přenesená",J179,0)</f>
        <v>0</v>
      </c>
      <c r="BI179" s="134">
        <f>IF(N179="nulová",J179,0)</f>
        <v>0</v>
      </c>
      <c r="BJ179" s="16" t="s">
        <v>76</v>
      </c>
      <c r="BK179" s="134">
        <f>ROUND(I179*H179,2)</f>
        <v>0</v>
      </c>
      <c r="BL179" s="16" t="s">
        <v>145</v>
      </c>
      <c r="BM179" s="133" t="s">
        <v>376</v>
      </c>
    </row>
    <row r="180" spans="1:47" s="2" customFormat="1" ht="12">
      <c r="A180" s="235"/>
      <c r="B180" s="238"/>
      <c r="C180" s="235"/>
      <c r="D180" s="257" t="s">
        <v>125</v>
      </c>
      <c r="E180" s="235"/>
      <c r="F180" s="258" t="s">
        <v>377</v>
      </c>
      <c r="G180" s="235"/>
      <c r="H180" s="235"/>
      <c r="I180" s="135"/>
      <c r="J180" s="235"/>
      <c r="K180" s="235"/>
      <c r="L180" s="32"/>
      <c r="M180" s="136"/>
      <c r="N180" s="137"/>
      <c r="O180" s="52"/>
      <c r="P180" s="52"/>
      <c r="Q180" s="52"/>
      <c r="R180" s="52"/>
      <c r="S180" s="52"/>
      <c r="T180" s="53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6" t="s">
        <v>125</v>
      </c>
      <c r="AU180" s="16" t="s">
        <v>78</v>
      </c>
    </row>
    <row r="181" spans="1:65" s="2" customFormat="1" ht="21.75" customHeight="1">
      <c r="A181" s="235"/>
      <c r="B181" s="238"/>
      <c r="C181" s="252" t="s">
        <v>378</v>
      </c>
      <c r="D181" s="252" t="s">
        <v>118</v>
      </c>
      <c r="E181" s="253" t="s">
        <v>379</v>
      </c>
      <c r="F181" s="254" t="s">
        <v>380</v>
      </c>
      <c r="G181" s="255" t="s">
        <v>206</v>
      </c>
      <c r="H181" s="256">
        <v>28</v>
      </c>
      <c r="I181" s="128"/>
      <c r="J181" s="270">
        <f>ROUND(I181*H181,2)</f>
        <v>0</v>
      </c>
      <c r="K181" s="254" t="s">
        <v>212</v>
      </c>
      <c r="L181" s="32"/>
      <c r="M181" s="129" t="s">
        <v>3</v>
      </c>
      <c r="N181" s="130" t="s">
        <v>42</v>
      </c>
      <c r="O181" s="52"/>
      <c r="P181" s="131">
        <f>O181*H181</f>
        <v>0</v>
      </c>
      <c r="Q181" s="131">
        <v>0</v>
      </c>
      <c r="R181" s="131">
        <f>Q181*H181</f>
        <v>0</v>
      </c>
      <c r="S181" s="131">
        <v>0</v>
      </c>
      <c r="T181" s="132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33" t="s">
        <v>145</v>
      </c>
      <c r="AT181" s="133" t="s">
        <v>118</v>
      </c>
      <c r="AU181" s="133" t="s">
        <v>78</v>
      </c>
      <c r="AY181" s="16" t="s">
        <v>114</v>
      </c>
      <c r="BE181" s="134">
        <f>IF(N181="základní",J181,0)</f>
        <v>0</v>
      </c>
      <c r="BF181" s="134">
        <f>IF(N181="snížená",J181,0)</f>
        <v>0</v>
      </c>
      <c r="BG181" s="134">
        <f>IF(N181="zákl. přenesená",J181,0)</f>
        <v>0</v>
      </c>
      <c r="BH181" s="134">
        <f>IF(N181="sníž. přenesená",J181,0)</f>
        <v>0</v>
      </c>
      <c r="BI181" s="134">
        <f>IF(N181="nulová",J181,0)</f>
        <v>0</v>
      </c>
      <c r="BJ181" s="16" t="s">
        <v>76</v>
      </c>
      <c r="BK181" s="134">
        <f>ROUND(I181*H181,2)</f>
        <v>0</v>
      </c>
      <c r="BL181" s="16" t="s">
        <v>145</v>
      </c>
      <c r="BM181" s="133" t="s">
        <v>381</v>
      </c>
    </row>
    <row r="182" spans="1:47" s="2" customFormat="1" ht="12">
      <c r="A182" s="235"/>
      <c r="B182" s="238"/>
      <c r="C182" s="235"/>
      <c r="D182" s="257" t="s">
        <v>125</v>
      </c>
      <c r="E182" s="235"/>
      <c r="F182" s="258" t="s">
        <v>382</v>
      </c>
      <c r="G182" s="235"/>
      <c r="H182" s="235"/>
      <c r="I182" s="135"/>
      <c r="J182" s="235"/>
      <c r="K182" s="235"/>
      <c r="L182" s="32"/>
      <c r="M182" s="136"/>
      <c r="N182" s="137"/>
      <c r="O182" s="52"/>
      <c r="P182" s="52"/>
      <c r="Q182" s="52"/>
      <c r="R182" s="52"/>
      <c r="S182" s="52"/>
      <c r="T182" s="53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T182" s="16" t="s">
        <v>125</v>
      </c>
      <c r="AU182" s="16" t="s">
        <v>78</v>
      </c>
    </row>
    <row r="183" spans="1:65" s="2" customFormat="1" ht="21.75" customHeight="1">
      <c r="A183" s="235"/>
      <c r="B183" s="238"/>
      <c r="C183" s="252" t="s">
        <v>383</v>
      </c>
      <c r="D183" s="252" t="s">
        <v>118</v>
      </c>
      <c r="E183" s="253" t="s">
        <v>384</v>
      </c>
      <c r="F183" s="254" t="s">
        <v>385</v>
      </c>
      <c r="G183" s="255" t="s">
        <v>206</v>
      </c>
      <c r="H183" s="256">
        <v>352</v>
      </c>
      <c r="I183" s="128"/>
      <c r="J183" s="270">
        <f>ROUND(I183*H183,2)</f>
        <v>0</v>
      </c>
      <c r="K183" s="254" t="s">
        <v>212</v>
      </c>
      <c r="L183" s="32"/>
      <c r="M183" s="129" t="s">
        <v>3</v>
      </c>
      <c r="N183" s="130" t="s">
        <v>42</v>
      </c>
      <c r="O183" s="52"/>
      <c r="P183" s="131">
        <f>O183*H183</f>
        <v>0</v>
      </c>
      <c r="Q183" s="131">
        <v>0</v>
      </c>
      <c r="R183" s="131">
        <f>Q183*H183</f>
        <v>0</v>
      </c>
      <c r="S183" s="131">
        <v>0</v>
      </c>
      <c r="T183" s="132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33" t="s">
        <v>145</v>
      </c>
      <c r="AT183" s="133" t="s">
        <v>118</v>
      </c>
      <c r="AU183" s="133" t="s">
        <v>78</v>
      </c>
      <c r="AY183" s="16" t="s">
        <v>114</v>
      </c>
      <c r="BE183" s="134">
        <f>IF(N183="základní",J183,0)</f>
        <v>0</v>
      </c>
      <c r="BF183" s="134">
        <f>IF(N183="snížená",J183,0)</f>
        <v>0</v>
      </c>
      <c r="BG183" s="134">
        <f>IF(N183="zákl. přenesená",J183,0)</f>
        <v>0</v>
      </c>
      <c r="BH183" s="134">
        <f>IF(N183="sníž. přenesená",J183,0)</f>
        <v>0</v>
      </c>
      <c r="BI183" s="134">
        <f>IF(N183="nulová",J183,0)</f>
        <v>0</v>
      </c>
      <c r="BJ183" s="16" t="s">
        <v>76</v>
      </c>
      <c r="BK183" s="134">
        <f>ROUND(I183*H183,2)</f>
        <v>0</v>
      </c>
      <c r="BL183" s="16" t="s">
        <v>145</v>
      </c>
      <c r="BM183" s="133" t="s">
        <v>386</v>
      </c>
    </row>
    <row r="184" spans="1:47" s="2" customFormat="1" ht="12">
      <c r="A184" s="235"/>
      <c r="B184" s="238"/>
      <c r="C184" s="235"/>
      <c r="D184" s="257" t="s">
        <v>125</v>
      </c>
      <c r="E184" s="235"/>
      <c r="F184" s="258" t="s">
        <v>387</v>
      </c>
      <c r="G184" s="235"/>
      <c r="H184" s="235"/>
      <c r="I184" s="135"/>
      <c r="J184" s="235"/>
      <c r="K184" s="235"/>
      <c r="L184" s="32"/>
      <c r="M184" s="136"/>
      <c r="N184" s="137"/>
      <c r="O184" s="52"/>
      <c r="P184" s="52"/>
      <c r="Q184" s="52"/>
      <c r="R184" s="52"/>
      <c r="S184" s="52"/>
      <c r="T184" s="53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6" t="s">
        <v>125</v>
      </c>
      <c r="AU184" s="16" t="s">
        <v>78</v>
      </c>
    </row>
    <row r="185" spans="1:65" s="2" customFormat="1" ht="16.5" customHeight="1">
      <c r="A185" s="235"/>
      <c r="B185" s="238"/>
      <c r="C185" s="252" t="s">
        <v>388</v>
      </c>
      <c r="D185" s="252" t="s">
        <v>118</v>
      </c>
      <c r="E185" s="253" t="s">
        <v>389</v>
      </c>
      <c r="F185" s="254" t="s">
        <v>390</v>
      </c>
      <c r="G185" s="255" t="s">
        <v>206</v>
      </c>
      <c r="H185" s="256">
        <v>192</v>
      </c>
      <c r="I185" s="128"/>
      <c r="J185" s="270">
        <f>ROUND(I185*H185,2)</f>
        <v>0</v>
      </c>
      <c r="K185" s="254" t="s">
        <v>212</v>
      </c>
      <c r="L185" s="32"/>
      <c r="M185" s="129" t="s">
        <v>3</v>
      </c>
      <c r="N185" s="130" t="s">
        <v>42</v>
      </c>
      <c r="O185" s="52"/>
      <c r="P185" s="131">
        <f>O185*H185</f>
        <v>0</v>
      </c>
      <c r="Q185" s="131">
        <v>0</v>
      </c>
      <c r="R185" s="131">
        <f>Q185*H185</f>
        <v>0</v>
      </c>
      <c r="S185" s="131">
        <v>0</v>
      </c>
      <c r="T185" s="132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33" t="s">
        <v>145</v>
      </c>
      <c r="AT185" s="133" t="s">
        <v>118</v>
      </c>
      <c r="AU185" s="133" t="s">
        <v>78</v>
      </c>
      <c r="AY185" s="16" t="s">
        <v>114</v>
      </c>
      <c r="BE185" s="134">
        <f>IF(N185="základní",J185,0)</f>
        <v>0</v>
      </c>
      <c r="BF185" s="134">
        <f>IF(N185="snížená",J185,0)</f>
        <v>0</v>
      </c>
      <c r="BG185" s="134">
        <f>IF(N185="zákl. přenesená",J185,0)</f>
        <v>0</v>
      </c>
      <c r="BH185" s="134">
        <f>IF(N185="sníž. přenesená",J185,0)</f>
        <v>0</v>
      </c>
      <c r="BI185" s="134">
        <f>IF(N185="nulová",J185,0)</f>
        <v>0</v>
      </c>
      <c r="BJ185" s="16" t="s">
        <v>76</v>
      </c>
      <c r="BK185" s="134">
        <f>ROUND(I185*H185,2)</f>
        <v>0</v>
      </c>
      <c r="BL185" s="16" t="s">
        <v>145</v>
      </c>
      <c r="BM185" s="133" t="s">
        <v>391</v>
      </c>
    </row>
    <row r="186" spans="1:47" s="2" customFormat="1" ht="12">
      <c r="A186" s="235"/>
      <c r="B186" s="238"/>
      <c r="C186" s="235"/>
      <c r="D186" s="257" t="s">
        <v>125</v>
      </c>
      <c r="E186" s="235"/>
      <c r="F186" s="258" t="s">
        <v>392</v>
      </c>
      <c r="G186" s="235"/>
      <c r="H186" s="235"/>
      <c r="I186" s="135"/>
      <c r="J186" s="235"/>
      <c r="K186" s="235"/>
      <c r="L186" s="32"/>
      <c r="M186" s="136"/>
      <c r="N186" s="137"/>
      <c r="O186" s="52"/>
      <c r="P186" s="52"/>
      <c r="Q186" s="52"/>
      <c r="R186" s="52"/>
      <c r="S186" s="52"/>
      <c r="T186" s="53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T186" s="16" t="s">
        <v>125</v>
      </c>
      <c r="AU186" s="16" t="s">
        <v>78</v>
      </c>
    </row>
    <row r="187" spans="1:65" s="2" customFormat="1" ht="16.5" customHeight="1">
      <c r="A187" s="235"/>
      <c r="B187" s="238"/>
      <c r="C187" s="259" t="s">
        <v>393</v>
      </c>
      <c r="D187" s="259" t="s">
        <v>203</v>
      </c>
      <c r="E187" s="260" t="s">
        <v>394</v>
      </c>
      <c r="F187" s="261" t="s">
        <v>395</v>
      </c>
      <c r="G187" s="262" t="s">
        <v>206</v>
      </c>
      <c r="H187" s="263">
        <v>96</v>
      </c>
      <c r="I187" s="138"/>
      <c r="J187" s="273">
        <f>ROUND(I187*H187,2)</f>
        <v>0</v>
      </c>
      <c r="K187" s="261" t="s">
        <v>212</v>
      </c>
      <c r="L187" s="139"/>
      <c r="M187" s="140" t="s">
        <v>3</v>
      </c>
      <c r="N187" s="141" t="s">
        <v>42</v>
      </c>
      <c r="O187" s="52"/>
      <c r="P187" s="131">
        <f>O187*H187</f>
        <v>0</v>
      </c>
      <c r="Q187" s="131">
        <v>1E-05</v>
      </c>
      <c r="R187" s="131">
        <f>Q187*H187</f>
        <v>0.0009600000000000001</v>
      </c>
      <c r="S187" s="131">
        <v>0</v>
      </c>
      <c r="T187" s="132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33" t="s">
        <v>207</v>
      </c>
      <c r="AT187" s="133" t="s">
        <v>203</v>
      </c>
      <c r="AU187" s="133" t="s">
        <v>78</v>
      </c>
      <c r="AY187" s="16" t="s">
        <v>114</v>
      </c>
      <c r="BE187" s="134">
        <f>IF(N187="základní",J187,0)</f>
        <v>0</v>
      </c>
      <c r="BF187" s="134">
        <f>IF(N187="snížená",J187,0)</f>
        <v>0</v>
      </c>
      <c r="BG187" s="134">
        <f>IF(N187="zákl. přenesená",J187,0)</f>
        <v>0</v>
      </c>
      <c r="BH187" s="134">
        <f>IF(N187="sníž. přenesená",J187,0)</f>
        <v>0</v>
      </c>
      <c r="BI187" s="134">
        <f>IF(N187="nulová",J187,0)</f>
        <v>0</v>
      </c>
      <c r="BJ187" s="16" t="s">
        <v>76</v>
      </c>
      <c r="BK187" s="134">
        <f>ROUND(I187*H187,2)</f>
        <v>0</v>
      </c>
      <c r="BL187" s="16" t="s">
        <v>145</v>
      </c>
      <c r="BM187" s="133" t="s">
        <v>396</v>
      </c>
    </row>
    <row r="188" spans="1:65" s="2" customFormat="1" ht="24.2" customHeight="1">
      <c r="A188" s="235"/>
      <c r="B188" s="238"/>
      <c r="C188" s="252" t="s">
        <v>397</v>
      </c>
      <c r="D188" s="252" t="s">
        <v>118</v>
      </c>
      <c r="E188" s="253" t="s">
        <v>398</v>
      </c>
      <c r="F188" s="254" t="s">
        <v>399</v>
      </c>
      <c r="G188" s="255" t="s">
        <v>206</v>
      </c>
      <c r="H188" s="256">
        <v>1</v>
      </c>
      <c r="I188" s="128"/>
      <c r="J188" s="270">
        <f>ROUND(I188*H188,2)</f>
        <v>0</v>
      </c>
      <c r="K188" s="254" t="s">
        <v>212</v>
      </c>
      <c r="L188" s="32"/>
      <c r="M188" s="129" t="s">
        <v>3</v>
      </c>
      <c r="N188" s="130" t="s">
        <v>42</v>
      </c>
      <c r="O188" s="52"/>
      <c r="P188" s="131">
        <f>O188*H188</f>
        <v>0</v>
      </c>
      <c r="Q188" s="131">
        <v>0</v>
      </c>
      <c r="R188" s="131">
        <f>Q188*H188</f>
        <v>0</v>
      </c>
      <c r="S188" s="131">
        <v>0</v>
      </c>
      <c r="T188" s="132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33" t="s">
        <v>145</v>
      </c>
      <c r="AT188" s="133" t="s">
        <v>118</v>
      </c>
      <c r="AU188" s="133" t="s">
        <v>78</v>
      </c>
      <c r="AY188" s="16" t="s">
        <v>114</v>
      </c>
      <c r="BE188" s="134">
        <f>IF(N188="základní",J188,0)</f>
        <v>0</v>
      </c>
      <c r="BF188" s="134">
        <f>IF(N188="snížená",J188,0)</f>
        <v>0</v>
      </c>
      <c r="BG188" s="134">
        <f>IF(N188="zákl. přenesená",J188,0)</f>
        <v>0</v>
      </c>
      <c r="BH188" s="134">
        <f>IF(N188="sníž. přenesená",J188,0)</f>
        <v>0</v>
      </c>
      <c r="BI188" s="134">
        <f>IF(N188="nulová",J188,0)</f>
        <v>0</v>
      </c>
      <c r="BJ188" s="16" t="s">
        <v>76</v>
      </c>
      <c r="BK188" s="134">
        <f>ROUND(I188*H188,2)</f>
        <v>0</v>
      </c>
      <c r="BL188" s="16" t="s">
        <v>145</v>
      </c>
      <c r="BM188" s="133" t="s">
        <v>400</v>
      </c>
    </row>
    <row r="189" spans="1:47" s="2" customFormat="1" ht="12">
      <c r="A189" s="235"/>
      <c r="B189" s="238"/>
      <c r="C189" s="235"/>
      <c r="D189" s="257" t="s">
        <v>125</v>
      </c>
      <c r="E189" s="235"/>
      <c r="F189" s="258" t="s">
        <v>401</v>
      </c>
      <c r="G189" s="235"/>
      <c r="H189" s="235"/>
      <c r="I189" s="135"/>
      <c r="J189" s="235"/>
      <c r="K189" s="235"/>
      <c r="L189" s="32"/>
      <c r="M189" s="136"/>
      <c r="N189" s="137"/>
      <c r="O189" s="52"/>
      <c r="P189" s="52"/>
      <c r="Q189" s="52"/>
      <c r="R189" s="52"/>
      <c r="S189" s="52"/>
      <c r="T189" s="53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T189" s="16" t="s">
        <v>125</v>
      </c>
      <c r="AU189" s="16" t="s">
        <v>78</v>
      </c>
    </row>
    <row r="190" spans="1:65" s="2" customFormat="1" ht="24.2" customHeight="1">
      <c r="A190" s="235"/>
      <c r="B190" s="238"/>
      <c r="C190" s="252" t="s">
        <v>402</v>
      </c>
      <c r="D190" s="252" t="s">
        <v>118</v>
      </c>
      <c r="E190" s="253" t="s">
        <v>403</v>
      </c>
      <c r="F190" s="254" t="s">
        <v>404</v>
      </c>
      <c r="G190" s="255" t="s">
        <v>206</v>
      </c>
      <c r="H190" s="256">
        <v>1</v>
      </c>
      <c r="I190" s="128"/>
      <c r="J190" s="270">
        <f>ROUND(I190*H190,2)</f>
        <v>0</v>
      </c>
      <c r="K190" s="254" t="s">
        <v>212</v>
      </c>
      <c r="L190" s="32"/>
      <c r="M190" s="129" t="s">
        <v>3</v>
      </c>
      <c r="N190" s="130" t="s">
        <v>42</v>
      </c>
      <c r="O190" s="52"/>
      <c r="P190" s="131">
        <f>O190*H190</f>
        <v>0</v>
      </c>
      <c r="Q190" s="131">
        <v>0</v>
      </c>
      <c r="R190" s="131">
        <f>Q190*H190</f>
        <v>0</v>
      </c>
      <c r="S190" s="131">
        <v>0</v>
      </c>
      <c r="T190" s="132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33" t="s">
        <v>145</v>
      </c>
      <c r="AT190" s="133" t="s">
        <v>118</v>
      </c>
      <c r="AU190" s="133" t="s">
        <v>78</v>
      </c>
      <c r="AY190" s="16" t="s">
        <v>114</v>
      </c>
      <c r="BE190" s="134">
        <f>IF(N190="základní",J190,0)</f>
        <v>0</v>
      </c>
      <c r="BF190" s="134">
        <f>IF(N190="snížená",J190,0)</f>
        <v>0</v>
      </c>
      <c r="BG190" s="134">
        <f>IF(N190="zákl. přenesená",J190,0)</f>
        <v>0</v>
      </c>
      <c r="BH190" s="134">
        <f>IF(N190="sníž. přenesená",J190,0)</f>
        <v>0</v>
      </c>
      <c r="BI190" s="134">
        <f>IF(N190="nulová",J190,0)</f>
        <v>0</v>
      </c>
      <c r="BJ190" s="16" t="s">
        <v>76</v>
      </c>
      <c r="BK190" s="134">
        <f>ROUND(I190*H190,2)</f>
        <v>0</v>
      </c>
      <c r="BL190" s="16" t="s">
        <v>145</v>
      </c>
      <c r="BM190" s="133" t="s">
        <v>405</v>
      </c>
    </row>
    <row r="191" spans="1:47" s="2" customFormat="1" ht="12">
      <c r="A191" s="235"/>
      <c r="B191" s="238"/>
      <c r="C191" s="235"/>
      <c r="D191" s="257" t="s">
        <v>125</v>
      </c>
      <c r="E191" s="235"/>
      <c r="F191" s="258" t="s">
        <v>406</v>
      </c>
      <c r="G191" s="235"/>
      <c r="H191" s="235"/>
      <c r="I191" s="135"/>
      <c r="J191" s="235"/>
      <c r="K191" s="235"/>
      <c r="L191" s="32"/>
      <c r="M191" s="136"/>
      <c r="N191" s="137"/>
      <c r="O191" s="52"/>
      <c r="P191" s="52"/>
      <c r="Q191" s="52"/>
      <c r="R191" s="52"/>
      <c r="S191" s="52"/>
      <c r="T191" s="53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T191" s="16" t="s">
        <v>125</v>
      </c>
      <c r="AU191" s="16" t="s">
        <v>78</v>
      </c>
    </row>
    <row r="192" spans="1:65" s="2" customFormat="1" ht="24.2" customHeight="1">
      <c r="A192" s="235"/>
      <c r="B192" s="238"/>
      <c r="C192" s="252" t="s">
        <v>407</v>
      </c>
      <c r="D192" s="252" t="s">
        <v>118</v>
      </c>
      <c r="E192" s="253" t="s">
        <v>408</v>
      </c>
      <c r="F192" s="254" t="s">
        <v>409</v>
      </c>
      <c r="G192" s="255" t="s">
        <v>206</v>
      </c>
      <c r="H192" s="256">
        <v>8</v>
      </c>
      <c r="I192" s="128"/>
      <c r="J192" s="270">
        <f>ROUND(I192*H192,2)</f>
        <v>0</v>
      </c>
      <c r="K192" s="254" t="s">
        <v>212</v>
      </c>
      <c r="L192" s="32"/>
      <c r="M192" s="129" t="s">
        <v>3</v>
      </c>
      <c r="N192" s="130" t="s">
        <v>42</v>
      </c>
      <c r="O192" s="52"/>
      <c r="P192" s="131">
        <f>O192*H192</f>
        <v>0</v>
      </c>
      <c r="Q192" s="131">
        <v>0</v>
      </c>
      <c r="R192" s="131">
        <f>Q192*H192</f>
        <v>0</v>
      </c>
      <c r="S192" s="131">
        <v>0</v>
      </c>
      <c r="T192" s="132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33" t="s">
        <v>145</v>
      </c>
      <c r="AT192" s="133" t="s">
        <v>118</v>
      </c>
      <c r="AU192" s="133" t="s">
        <v>78</v>
      </c>
      <c r="AY192" s="16" t="s">
        <v>114</v>
      </c>
      <c r="BE192" s="134">
        <f>IF(N192="základní",J192,0)</f>
        <v>0</v>
      </c>
      <c r="BF192" s="134">
        <f>IF(N192="snížená",J192,0)</f>
        <v>0</v>
      </c>
      <c r="BG192" s="134">
        <f>IF(N192="zákl. přenesená",J192,0)</f>
        <v>0</v>
      </c>
      <c r="BH192" s="134">
        <f>IF(N192="sníž. přenesená",J192,0)</f>
        <v>0</v>
      </c>
      <c r="BI192" s="134">
        <f>IF(N192="nulová",J192,0)</f>
        <v>0</v>
      </c>
      <c r="BJ192" s="16" t="s">
        <v>76</v>
      </c>
      <c r="BK192" s="134">
        <f>ROUND(I192*H192,2)</f>
        <v>0</v>
      </c>
      <c r="BL192" s="16" t="s">
        <v>145</v>
      </c>
      <c r="BM192" s="133" t="s">
        <v>410</v>
      </c>
    </row>
    <row r="193" spans="1:47" s="2" customFormat="1" ht="12">
      <c r="A193" s="235"/>
      <c r="B193" s="238"/>
      <c r="C193" s="235"/>
      <c r="D193" s="257" t="s">
        <v>125</v>
      </c>
      <c r="E193" s="235"/>
      <c r="F193" s="258" t="s">
        <v>411</v>
      </c>
      <c r="G193" s="235"/>
      <c r="H193" s="235"/>
      <c r="I193" s="135"/>
      <c r="J193" s="235"/>
      <c r="K193" s="235"/>
      <c r="L193" s="32"/>
      <c r="M193" s="136"/>
      <c r="N193" s="137"/>
      <c r="O193" s="52"/>
      <c r="P193" s="52"/>
      <c r="Q193" s="52"/>
      <c r="R193" s="52"/>
      <c r="S193" s="52"/>
      <c r="T193" s="53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6" t="s">
        <v>125</v>
      </c>
      <c r="AU193" s="16" t="s">
        <v>78</v>
      </c>
    </row>
    <row r="194" spans="1:65" s="2" customFormat="1" ht="24.2" customHeight="1">
      <c r="A194" s="235"/>
      <c r="B194" s="238"/>
      <c r="C194" s="252" t="s">
        <v>412</v>
      </c>
      <c r="D194" s="252" t="s">
        <v>118</v>
      </c>
      <c r="E194" s="253" t="s">
        <v>413</v>
      </c>
      <c r="F194" s="254" t="s">
        <v>414</v>
      </c>
      <c r="G194" s="255" t="s">
        <v>206</v>
      </c>
      <c r="H194" s="256">
        <v>4</v>
      </c>
      <c r="I194" s="128"/>
      <c r="J194" s="270">
        <f>ROUND(I194*H194,2)</f>
        <v>0</v>
      </c>
      <c r="K194" s="254" t="s">
        <v>212</v>
      </c>
      <c r="L194" s="32"/>
      <c r="M194" s="129" t="s">
        <v>3</v>
      </c>
      <c r="N194" s="130" t="s">
        <v>42</v>
      </c>
      <c r="O194" s="52"/>
      <c r="P194" s="131">
        <f>O194*H194</f>
        <v>0</v>
      </c>
      <c r="Q194" s="131">
        <v>0</v>
      </c>
      <c r="R194" s="131">
        <f>Q194*H194</f>
        <v>0</v>
      </c>
      <c r="S194" s="131">
        <v>0</v>
      </c>
      <c r="T194" s="132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33" t="s">
        <v>145</v>
      </c>
      <c r="AT194" s="133" t="s">
        <v>118</v>
      </c>
      <c r="AU194" s="133" t="s">
        <v>78</v>
      </c>
      <c r="AY194" s="16" t="s">
        <v>114</v>
      </c>
      <c r="BE194" s="134">
        <f>IF(N194="základní",J194,0)</f>
        <v>0</v>
      </c>
      <c r="BF194" s="134">
        <f>IF(N194="snížená",J194,0)</f>
        <v>0</v>
      </c>
      <c r="BG194" s="134">
        <f>IF(N194="zákl. přenesená",J194,0)</f>
        <v>0</v>
      </c>
      <c r="BH194" s="134">
        <f>IF(N194="sníž. přenesená",J194,0)</f>
        <v>0</v>
      </c>
      <c r="BI194" s="134">
        <f>IF(N194="nulová",J194,0)</f>
        <v>0</v>
      </c>
      <c r="BJ194" s="16" t="s">
        <v>76</v>
      </c>
      <c r="BK194" s="134">
        <f>ROUND(I194*H194,2)</f>
        <v>0</v>
      </c>
      <c r="BL194" s="16" t="s">
        <v>145</v>
      </c>
      <c r="BM194" s="133" t="s">
        <v>415</v>
      </c>
    </row>
    <row r="195" spans="1:47" s="2" customFormat="1" ht="12">
      <c r="A195" s="235"/>
      <c r="B195" s="238"/>
      <c r="C195" s="235"/>
      <c r="D195" s="257" t="s">
        <v>125</v>
      </c>
      <c r="E195" s="235"/>
      <c r="F195" s="258" t="s">
        <v>416</v>
      </c>
      <c r="G195" s="235"/>
      <c r="H195" s="235"/>
      <c r="I195" s="135"/>
      <c r="J195" s="235"/>
      <c r="K195" s="235"/>
      <c r="L195" s="32"/>
      <c r="M195" s="136"/>
      <c r="N195" s="137"/>
      <c r="O195" s="52"/>
      <c r="P195" s="52"/>
      <c r="Q195" s="52"/>
      <c r="R195" s="52"/>
      <c r="S195" s="52"/>
      <c r="T195" s="53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T195" s="16" t="s">
        <v>125</v>
      </c>
      <c r="AU195" s="16" t="s">
        <v>78</v>
      </c>
    </row>
    <row r="196" spans="1:65" s="2" customFormat="1" ht="24.2" customHeight="1">
      <c r="A196" s="235"/>
      <c r="B196" s="238"/>
      <c r="C196" s="252" t="s">
        <v>417</v>
      </c>
      <c r="D196" s="252" t="s">
        <v>118</v>
      </c>
      <c r="E196" s="253" t="s">
        <v>413</v>
      </c>
      <c r="F196" s="254" t="s">
        <v>414</v>
      </c>
      <c r="G196" s="255" t="s">
        <v>206</v>
      </c>
      <c r="H196" s="256">
        <v>3</v>
      </c>
      <c r="I196" s="128"/>
      <c r="J196" s="270">
        <f>ROUND(I196*H196,2)</f>
        <v>0</v>
      </c>
      <c r="K196" s="254" t="s">
        <v>212</v>
      </c>
      <c r="L196" s="32"/>
      <c r="M196" s="129" t="s">
        <v>3</v>
      </c>
      <c r="N196" s="130" t="s">
        <v>42</v>
      </c>
      <c r="O196" s="52"/>
      <c r="P196" s="131">
        <f>O196*H196</f>
        <v>0</v>
      </c>
      <c r="Q196" s="131">
        <v>0</v>
      </c>
      <c r="R196" s="131">
        <f>Q196*H196</f>
        <v>0</v>
      </c>
      <c r="S196" s="131">
        <v>0</v>
      </c>
      <c r="T196" s="132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33" t="s">
        <v>145</v>
      </c>
      <c r="AT196" s="133" t="s">
        <v>118</v>
      </c>
      <c r="AU196" s="133" t="s">
        <v>78</v>
      </c>
      <c r="AY196" s="16" t="s">
        <v>114</v>
      </c>
      <c r="BE196" s="134">
        <f>IF(N196="základní",J196,0)</f>
        <v>0</v>
      </c>
      <c r="BF196" s="134">
        <f>IF(N196="snížená",J196,0)</f>
        <v>0</v>
      </c>
      <c r="BG196" s="134">
        <f>IF(N196="zákl. přenesená",J196,0)</f>
        <v>0</v>
      </c>
      <c r="BH196" s="134">
        <f>IF(N196="sníž. přenesená",J196,0)</f>
        <v>0</v>
      </c>
      <c r="BI196" s="134">
        <f>IF(N196="nulová",J196,0)</f>
        <v>0</v>
      </c>
      <c r="BJ196" s="16" t="s">
        <v>76</v>
      </c>
      <c r="BK196" s="134">
        <f>ROUND(I196*H196,2)</f>
        <v>0</v>
      </c>
      <c r="BL196" s="16" t="s">
        <v>145</v>
      </c>
      <c r="BM196" s="133" t="s">
        <v>418</v>
      </c>
    </row>
    <row r="197" spans="1:47" s="2" customFormat="1" ht="12">
      <c r="A197" s="235"/>
      <c r="B197" s="238"/>
      <c r="C197" s="235"/>
      <c r="D197" s="257" t="s">
        <v>125</v>
      </c>
      <c r="E197" s="235"/>
      <c r="F197" s="258" t="s">
        <v>416</v>
      </c>
      <c r="G197" s="235"/>
      <c r="H197" s="235"/>
      <c r="I197" s="135"/>
      <c r="J197" s="235"/>
      <c r="K197" s="235"/>
      <c r="L197" s="32"/>
      <c r="M197" s="136"/>
      <c r="N197" s="137"/>
      <c r="O197" s="52"/>
      <c r="P197" s="52"/>
      <c r="Q197" s="52"/>
      <c r="R197" s="52"/>
      <c r="S197" s="52"/>
      <c r="T197" s="53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6" t="s">
        <v>125</v>
      </c>
      <c r="AU197" s="16" t="s">
        <v>78</v>
      </c>
    </row>
    <row r="198" spans="1:65" s="2" customFormat="1" ht="24.2" customHeight="1">
      <c r="A198" s="235"/>
      <c r="B198" s="238"/>
      <c r="C198" s="252" t="s">
        <v>419</v>
      </c>
      <c r="D198" s="252" t="s">
        <v>118</v>
      </c>
      <c r="E198" s="253" t="s">
        <v>420</v>
      </c>
      <c r="F198" s="254" t="s">
        <v>421</v>
      </c>
      <c r="G198" s="255" t="s">
        <v>206</v>
      </c>
      <c r="H198" s="256">
        <v>1</v>
      </c>
      <c r="I198" s="128"/>
      <c r="J198" s="270">
        <f>ROUND(I198*H198,2)</f>
        <v>0</v>
      </c>
      <c r="K198" s="254" t="s">
        <v>212</v>
      </c>
      <c r="L198" s="32"/>
      <c r="M198" s="129" t="s">
        <v>3</v>
      </c>
      <c r="N198" s="130" t="s">
        <v>42</v>
      </c>
      <c r="O198" s="52"/>
      <c r="P198" s="131">
        <f>O198*H198</f>
        <v>0</v>
      </c>
      <c r="Q198" s="131">
        <v>0</v>
      </c>
      <c r="R198" s="131">
        <f>Q198*H198</f>
        <v>0</v>
      </c>
      <c r="S198" s="131">
        <v>0</v>
      </c>
      <c r="T198" s="132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33" t="s">
        <v>145</v>
      </c>
      <c r="AT198" s="133" t="s">
        <v>118</v>
      </c>
      <c r="AU198" s="133" t="s">
        <v>78</v>
      </c>
      <c r="AY198" s="16" t="s">
        <v>114</v>
      </c>
      <c r="BE198" s="134">
        <f>IF(N198="základní",J198,0)</f>
        <v>0</v>
      </c>
      <c r="BF198" s="134">
        <f>IF(N198="snížená",J198,0)</f>
        <v>0</v>
      </c>
      <c r="BG198" s="134">
        <f>IF(N198="zákl. přenesená",J198,0)</f>
        <v>0</v>
      </c>
      <c r="BH198" s="134">
        <f>IF(N198="sníž. přenesená",J198,0)</f>
        <v>0</v>
      </c>
      <c r="BI198" s="134">
        <f>IF(N198="nulová",J198,0)</f>
        <v>0</v>
      </c>
      <c r="BJ198" s="16" t="s">
        <v>76</v>
      </c>
      <c r="BK198" s="134">
        <f>ROUND(I198*H198,2)</f>
        <v>0</v>
      </c>
      <c r="BL198" s="16" t="s">
        <v>145</v>
      </c>
      <c r="BM198" s="133" t="s">
        <v>422</v>
      </c>
    </row>
    <row r="199" spans="1:47" s="2" customFormat="1" ht="12">
      <c r="A199" s="235"/>
      <c r="B199" s="238"/>
      <c r="C199" s="235"/>
      <c r="D199" s="257" t="s">
        <v>125</v>
      </c>
      <c r="E199" s="235"/>
      <c r="F199" s="258" t="s">
        <v>423</v>
      </c>
      <c r="G199" s="235"/>
      <c r="H199" s="235"/>
      <c r="I199" s="135"/>
      <c r="J199" s="235"/>
      <c r="K199" s="235"/>
      <c r="L199" s="32"/>
      <c r="M199" s="136"/>
      <c r="N199" s="137"/>
      <c r="O199" s="52"/>
      <c r="P199" s="52"/>
      <c r="Q199" s="52"/>
      <c r="R199" s="52"/>
      <c r="S199" s="52"/>
      <c r="T199" s="53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T199" s="16" t="s">
        <v>125</v>
      </c>
      <c r="AU199" s="16" t="s">
        <v>78</v>
      </c>
    </row>
    <row r="200" spans="1:65" s="2" customFormat="1" ht="16.5" customHeight="1">
      <c r="A200" s="235"/>
      <c r="B200" s="238"/>
      <c r="C200" s="252" t="s">
        <v>424</v>
      </c>
      <c r="D200" s="252" t="s">
        <v>118</v>
      </c>
      <c r="E200" s="253" t="s">
        <v>425</v>
      </c>
      <c r="F200" s="254" t="s">
        <v>426</v>
      </c>
      <c r="G200" s="255" t="s">
        <v>206</v>
      </c>
      <c r="H200" s="256">
        <v>1</v>
      </c>
      <c r="I200" s="128"/>
      <c r="J200" s="270">
        <f>ROUND(I200*H200,2)</f>
        <v>0</v>
      </c>
      <c r="K200" s="254" t="s">
        <v>212</v>
      </c>
      <c r="L200" s="32"/>
      <c r="M200" s="129" t="s">
        <v>3</v>
      </c>
      <c r="N200" s="130" t="s">
        <v>42</v>
      </c>
      <c r="O200" s="52"/>
      <c r="P200" s="131">
        <f>O200*H200</f>
        <v>0</v>
      </c>
      <c r="Q200" s="131">
        <v>0</v>
      </c>
      <c r="R200" s="131">
        <f>Q200*H200</f>
        <v>0</v>
      </c>
      <c r="S200" s="131">
        <v>0</v>
      </c>
      <c r="T200" s="132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33" t="s">
        <v>145</v>
      </c>
      <c r="AT200" s="133" t="s">
        <v>118</v>
      </c>
      <c r="AU200" s="133" t="s">
        <v>78</v>
      </c>
      <c r="AY200" s="16" t="s">
        <v>114</v>
      </c>
      <c r="BE200" s="134">
        <f>IF(N200="základní",J200,0)</f>
        <v>0</v>
      </c>
      <c r="BF200" s="134">
        <f>IF(N200="snížená",J200,0)</f>
        <v>0</v>
      </c>
      <c r="BG200" s="134">
        <f>IF(N200="zákl. přenesená",J200,0)</f>
        <v>0</v>
      </c>
      <c r="BH200" s="134">
        <f>IF(N200="sníž. přenesená",J200,0)</f>
        <v>0</v>
      </c>
      <c r="BI200" s="134">
        <f>IF(N200="nulová",J200,0)</f>
        <v>0</v>
      </c>
      <c r="BJ200" s="16" t="s">
        <v>76</v>
      </c>
      <c r="BK200" s="134">
        <f>ROUND(I200*H200,2)</f>
        <v>0</v>
      </c>
      <c r="BL200" s="16" t="s">
        <v>145</v>
      </c>
      <c r="BM200" s="133" t="s">
        <v>427</v>
      </c>
    </row>
    <row r="201" spans="1:47" s="2" customFormat="1" ht="12">
      <c r="A201" s="235"/>
      <c r="B201" s="238"/>
      <c r="C201" s="235"/>
      <c r="D201" s="257" t="s">
        <v>125</v>
      </c>
      <c r="E201" s="235"/>
      <c r="F201" s="258" t="s">
        <v>428</v>
      </c>
      <c r="G201" s="235"/>
      <c r="H201" s="235"/>
      <c r="I201" s="135"/>
      <c r="J201" s="235"/>
      <c r="K201" s="235"/>
      <c r="L201" s="32"/>
      <c r="M201" s="136"/>
      <c r="N201" s="137"/>
      <c r="O201" s="52"/>
      <c r="P201" s="52"/>
      <c r="Q201" s="52"/>
      <c r="R201" s="52"/>
      <c r="S201" s="52"/>
      <c r="T201" s="53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6" t="s">
        <v>125</v>
      </c>
      <c r="AU201" s="16" t="s">
        <v>78</v>
      </c>
    </row>
    <row r="202" spans="1:65" s="2" customFormat="1" ht="16.5" customHeight="1">
      <c r="A202" s="235"/>
      <c r="B202" s="238"/>
      <c r="C202" s="259" t="s">
        <v>429</v>
      </c>
      <c r="D202" s="259" t="s">
        <v>203</v>
      </c>
      <c r="E202" s="260" t="s">
        <v>430</v>
      </c>
      <c r="F202" s="261" t="s">
        <v>431</v>
      </c>
      <c r="G202" s="262" t="s">
        <v>144</v>
      </c>
      <c r="H202" s="263">
        <v>1</v>
      </c>
      <c r="I202" s="138"/>
      <c r="J202" s="273">
        <f>ROUND(I202*H202,2)</f>
        <v>0</v>
      </c>
      <c r="K202" s="261" t="s">
        <v>3</v>
      </c>
      <c r="L202" s="139"/>
      <c r="M202" s="140" t="s">
        <v>3</v>
      </c>
      <c r="N202" s="141" t="s">
        <v>42</v>
      </c>
      <c r="O202" s="52"/>
      <c r="P202" s="131">
        <f>O202*H202</f>
        <v>0</v>
      </c>
      <c r="Q202" s="131">
        <v>0</v>
      </c>
      <c r="R202" s="131">
        <f>Q202*H202</f>
        <v>0</v>
      </c>
      <c r="S202" s="131">
        <v>0</v>
      </c>
      <c r="T202" s="132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33" t="s">
        <v>207</v>
      </c>
      <c r="AT202" s="133" t="s">
        <v>203</v>
      </c>
      <c r="AU202" s="133" t="s">
        <v>78</v>
      </c>
      <c r="AY202" s="16" t="s">
        <v>114</v>
      </c>
      <c r="BE202" s="134">
        <f>IF(N202="základní",J202,0)</f>
        <v>0</v>
      </c>
      <c r="BF202" s="134">
        <f>IF(N202="snížená",J202,0)</f>
        <v>0</v>
      </c>
      <c r="BG202" s="134">
        <f>IF(N202="zákl. přenesená",J202,0)</f>
        <v>0</v>
      </c>
      <c r="BH202" s="134">
        <f>IF(N202="sníž. přenesená",J202,0)</f>
        <v>0</v>
      </c>
      <c r="BI202" s="134">
        <f>IF(N202="nulová",J202,0)</f>
        <v>0</v>
      </c>
      <c r="BJ202" s="16" t="s">
        <v>76</v>
      </c>
      <c r="BK202" s="134">
        <f>ROUND(I202*H202,2)</f>
        <v>0</v>
      </c>
      <c r="BL202" s="16" t="s">
        <v>145</v>
      </c>
      <c r="BM202" s="133" t="s">
        <v>432</v>
      </c>
    </row>
    <row r="203" spans="1:65" s="2" customFormat="1" ht="21.75" customHeight="1">
      <c r="A203" s="235"/>
      <c r="B203" s="238"/>
      <c r="C203" s="252" t="s">
        <v>433</v>
      </c>
      <c r="D203" s="252" t="s">
        <v>118</v>
      </c>
      <c r="E203" s="253" t="s">
        <v>434</v>
      </c>
      <c r="F203" s="254" t="s">
        <v>435</v>
      </c>
      <c r="G203" s="255" t="s">
        <v>206</v>
      </c>
      <c r="H203" s="256">
        <v>2</v>
      </c>
      <c r="I203" s="128"/>
      <c r="J203" s="270">
        <f>ROUND(I203*H203,2)</f>
        <v>0</v>
      </c>
      <c r="K203" s="254" t="s">
        <v>212</v>
      </c>
      <c r="L203" s="32"/>
      <c r="M203" s="129" t="s">
        <v>3</v>
      </c>
      <c r="N203" s="130" t="s">
        <v>42</v>
      </c>
      <c r="O203" s="52"/>
      <c r="P203" s="131">
        <f>O203*H203</f>
        <v>0</v>
      </c>
      <c r="Q203" s="131">
        <v>0</v>
      </c>
      <c r="R203" s="131">
        <f>Q203*H203</f>
        <v>0</v>
      </c>
      <c r="S203" s="131">
        <v>0</v>
      </c>
      <c r="T203" s="132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33" t="s">
        <v>145</v>
      </c>
      <c r="AT203" s="133" t="s">
        <v>118</v>
      </c>
      <c r="AU203" s="133" t="s">
        <v>78</v>
      </c>
      <c r="AY203" s="16" t="s">
        <v>114</v>
      </c>
      <c r="BE203" s="134">
        <f>IF(N203="základní",J203,0)</f>
        <v>0</v>
      </c>
      <c r="BF203" s="134">
        <f>IF(N203="snížená",J203,0)</f>
        <v>0</v>
      </c>
      <c r="BG203" s="134">
        <f>IF(N203="zákl. přenesená",J203,0)</f>
        <v>0</v>
      </c>
      <c r="BH203" s="134">
        <f>IF(N203="sníž. přenesená",J203,0)</f>
        <v>0</v>
      </c>
      <c r="BI203" s="134">
        <f>IF(N203="nulová",J203,0)</f>
        <v>0</v>
      </c>
      <c r="BJ203" s="16" t="s">
        <v>76</v>
      </c>
      <c r="BK203" s="134">
        <f>ROUND(I203*H203,2)</f>
        <v>0</v>
      </c>
      <c r="BL203" s="16" t="s">
        <v>145</v>
      </c>
      <c r="BM203" s="133" t="s">
        <v>436</v>
      </c>
    </row>
    <row r="204" spans="1:47" s="2" customFormat="1" ht="12">
      <c r="A204" s="235"/>
      <c r="B204" s="238"/>
      <c r="C204" s="235"/>
      <c r="D204" s="257" t="s">
        <v>125</v>
      </c>
      <c r="E204" s="235"/>
      <c r="F204" s="258" t="s">
        <v>437</v>
      </c>
      <c r="G204" s="235"/>
      <c r="H204" s="235"/>
      <c r="I204" s="135"/>
      <c r="J204" s="235"/>
      <c r="K204" s="235"/>
      <c r="L204" s="32"/>
      <c r="M204" s="136"/>
      <c r="N204" s="137"/>
      <c r="O204" s="52"/>
      <c r="P204" s="52"/>
      <c r="Q204" s="52"/>
      <c r="R204" s="52"/>
      <c r="S204" s="52"/>
      <c r="T204" s="53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6" t="s">
        <v>125</v>
      </c>
      <c r="AU204" s="16" t="s">
        <v>78</v>
      </c>
    </row>
    <row r="205" spans="1:65" s="2" customFormat="1" ht="24.2" customHeight="1">
      <c r="A205" s="235"/>
      <c r="B205" s="238"/>
      <c r="C205" s="259" t="s">
        <v>438</v>
      </c>
      <c r="D205" s="259" t="s">
        <v>203</v>
      </c>
      <c r="E205" s="260" t="s">
        <v>439</v>
      </c>
      <c r="F205" s="261" t="s">
        <v>440</v>
      </c>
      <c r="G205" s="262" t="s">
        <v>144</v>
      </c>
      <c r="H205" s="263">
        <v>2</v>
      </c>
      <c r="I205" s="138"/>
      <c r="J205" s="273">
        <f>ROUND(I205*H205,2)</f>
        <v>0</v>
      </c>
      <c r="K205" s="261" t="s">
        <v>3</v>
      </c>
      <c r="L205" s="139"/>
      <c r="M205" s="140" t="s">
        <v>3</v>
      </c>
      <c r="N205" s="141" t="s">
        <v>42</v>
      </c>
      <c r="O205" s="52"/>
      <c r="P205" s="131">
        <f>O205*H205</f>
        <v>0</v>
      </c>
      <c r="Q205" s="131">
        <v>0</v>
      </c>
      <c r="R205" s="131">
        <f>Q205*H205</f>
        <v>0</v>
      </c>
      <c r="S205" s="131">
        <v>0</v>
      </c>
      <c r="T205" s="132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33" t="s">
        <v>207</v>
      </c>
      <c r="AT205" s="133" t="s">
        <v>203</v>
      </c>
      <c r="AU205" s="133" t="s">
        <v>78</v>
      </c>
      <c r="AY205" s="16" t="s">
        <v>114</v>
      </c>
      <c r="BE205" s="134">
        <f>IF(N205="základní",J205,0)</f>
        <v>0</v>
      </c>
      <c r="BF205" s="134">
        <f>IF(N205="snížená",J205,0)</f>
        <v>0</v>
      </c>
      <c r="BG205" s="134">
        <f>IF(N205="zákl. přenesená",J205,0)</f>
        <v>0</v>
      </c>
      <c r="BH205" s="134">
        <f>IF(N205="sníž. přenesená",J205,0)</f>
        <v>0</v>
      </c>
      <c r="BI205" s="134">
        <f>IF(N205="nulová",J205,0)</f>
        <v>0</v>
      </c>
      <c r="BJ205" s="16" t="s">
        <v>76</v>
      </c>
      <c r="BK205" s="134">
        <f>ROUND(I205*H205,2)</f>
        <v>0</v>
      </c>
      <c r="BL205" s="16" t="s">
        <v>145</v>
      </c>
      <c r="BM205" s="133" t="s">
        <v>441</v>
      </c>
    </row>
    <row r="206" spans="1:65" s="2" customFormat="1" ht="24.2" customHeight="1">
      <c r="A206" s="235"/>
      <c r="B206" s="238"/>
      <c r="C206" s="252" t="s">
        <v>442</v>
      </c>
      <c r="D206" s="252" t="s">
        <v>118</v>
      </c>
      <c r="E206" s="253" t="s">
        <v>443</v>
      </c>
      <c r="F206" s="254" t="s">
        <v>444</v>
      </c>
      <c r="G206" s="255" t="s">
        <v>206</v>
      </c>
      <c r="H206" s="256">
        <v>3</v>
      </c>
      <c r="I206" s="128"/>
      <c r="J206" s="270">
        <f>ROUND(I206*H206,2)</f>
        <v>0</v>
      </c>
      <c r="K206" s="254" t="s">
        <v>212</v>
      </c>
      <c r="L206" s="32"/>
      <c r="M206" s="129" t="s">
        <v>3</v>
      </c>
      <c r="N206" s="130" t="s">
        <v>42</v>
      </c>
      <c r="O206" s="52"/>
      <c r="P206" s="131">
        <f>O206*H206</f>
        <v>0</v>
      </c>
      <c r="Q206" s="131">
        <v>0</v>
      </c>
      <c r="R206" s="131">
        <f>Q206*H206</f>
        <v>0</v>
      </c>
      <c r="S206" s="131">
        <v>0</v>
      </c>
      <c r="T206" s="132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33" t="s">
        <v>145</v>
      </c>
      <c r="AT206" s="133" t="s">
        <v>118</v>
      </c>
      <c r="AU206" s="133" t="s">
        <v>78</v>
      </c>
      <c r="AY206" s="16" t="s">
        <v>114</v>
      </c>
      <c r="BE206" s="134">
        <f>IF(N206="základní",J206,0)</f>
        <v>0</v>
      </c>
      <c r="BF206" s="134">
        <f>IF(N206="snížená",J206,0)</f>
        <v>0</v>
      </c>
      <c r="BG206" s="134">
        <f>IF(N206="zákl. přenesená",J206,0)</f>
        <v>0</v>
      </c>
      <c r="BH206" s="134">
        <f>IF(N206="sníž. přenesená",J206,0)</f>
        <v>0</v>
      </c>
      <c r="BI206" s="134">
        <f>IF(N206="nulová",J206,0)</f>
        <v>0</v>
      </c>
      <c r="BJ206" s="16" t="s">
        <v>76</v>
      </c>
      <c r="BK206" s="134">
        <f>ROUND(I206*H206,2)</f>
        <v>0</v>
      </c>
      <c r="BL206" s="16" t="s">
        <v>145</v>
      </c>
      <c r="BM206" s="133" t="s">
        <v>445</v>
      </c>
    </row>
    <row r="207" spans="1:47" s="2" customFormat="1" ht="12">
      <c r="A207" s="235"/>
      <c r="B207" s="238"/>
      <c r="C207" s="235"/>
      <c r="D207" s="257" t="s">
        <v>125</v>
      </c>
      <c r="E207" s="235"/>
      <c r="F207" s="258" t="s">
        <v>446</v>
      </c>
      <c r="G207" s="235"/>
      <c r="H207" s="235"/>
      <c r="I207" s="135"/>
      <c r="J207" s="235"/>
      <c r="K207" s="235"/>
      <c r="L207" s="32"/>
      <c r="M207" s="136"/>
      <c r="N207" s="137"/>
      <c r="O207" s="52"/>
      <c r="P207" s="52"/>
      <c r="Q207" s="52"/>
      <c r="R207" s="52"/>
      <c r="S207" s="52"/>
      <c r="T207" s="53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T207" s="16" t="s">
        <v>125</v>
      </c>
      <c r="AU207" s="16" t="s">
        <v>78</v>
      </c>
    </row>
    <row r="208" spans="1:65" s="2" customFormat="1" ht="24.2" customHeight="1">
      <c r="A208" s="235"/>
      <c r="B208" s="238"/>
      <c r="C208" s="259" t="s">
        <v>447</v>
      </c>
      <c r="D208" s="259" t="s">
        <v>203</v>
      </c>
      <c r="E208" s="260" t="s">
        <v>448</v>
      </c>
      <c r="F208" s="261" t="s">
        <v>449</v>
      </c>
      <c r="G208" s="262" t="s">
        <v>144</v>
      </c>
      <c r="H208" s="263">
        <v>1</v>
      </c>
      <c r="I208" s="138"/>
      <c r="J208" s="273">
        <f>ROUND(I208*H208,2)</f>
        <v>0</v>
      </c>
      <c r="K208" s="261" t="s">
        <v>3</v>
      </c>
      <c r="L208" s="139"/>
      <c r="M208" s="140" t="s">
        <v>3</v>
      </c>
      <c r="N208" s="141" t="s">
        <v>42</v>
      </c>
      <c r="O208" s="52"/>
      <c r="P208" s="131">
        <f>O208*H208</f>
        <v>0</v>
      </c>
      <c r="Q208" s="131">
        <v>0</v>
      </c>
      <c r="R208" s="131">
        <f>Q208*H208</f>
        <v>0</v>
      </c>
      <c r="S208" s="131">
        <v>0</v>
      </c>
      <c r="T208" s="132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33" t="s">
        <v>207</v>
      </c>
      <c r="AT208" s="133" t="s">
        <v>203</v>
      </c>
      <c r="AU208" s="133" t="s">
        <v>78</v>
      </c>
      <c r="AY208" s="16" t="s">
        <v>114</v>
      </c>
      <c r="BE208" s="134">
        <f>IF(N208="základní",J208,0)</f>
        <v>0</v>
      </c>
      <c r="BF208" s="134">
        <f>IF(N208="snížená",J208,0)</f>
        <v>0</v>
      </c>
      <c r="BG208" s="134">
        <f>IF(N208="zákl. přenesená",J208,0)</f>
        <v>0</v>
      </c>
      <c r="BH208" s="134">
        <f>IF(N208="sníž. přenesená",J208,0)</f>
        <v>0</v>
      </c>
      <c r="BI208" s="134">
        <f>IF(N208="nulová",J208,0)</f>
        <v>0</v>
      </c>
      <c r="BJ208" s="16" t="s">
        <v>76</v>
      </c>
      <c r="BK208" s="134">
        <f>ROUND(I208*H208,2)</f>
        <v>0</v>
      </c>
      <c r="BL208" s="16" t="s">
        <v>145</v>
      </c>
      <c r="BM208" s="133" t="s">
        <v>450</v>
      </c>
    </row>
    <row r="209" spans="1:65" s="2" customFormat="1" ht="24.2" customHeight="1">
      <c r="A209" s="235"/>
      <c r="B209" s="238"/>
      <c r="C209" s="252" t="s">
        <v>451</v>
      </c>
      <c r="D209" s="252" t="s">
        <v>118</v>
      </c>
      <c r="E209" s="253" t="s">
        <v>452</v>
      </c>
      <c r="F209" s="254" t="s">
        <v>453</v>
      </c>
      <c r="G209" s="255" t="s">
        <v>206</v>
      </c>
      <c r="H209" s="256">
        <v>2</v>
      </c>
      <c r="I209" s="128"/>
      <c r="J209" s="270">
        <f>ROUND(I209*H209,2)</f>
        <v>0</v>
      </c>
      <c r="K209" s="254" t="s">
        <v>3</v>
      </c>
      <c r="L209" s="32"/>
      <c r="M209" s="129" t="s">
        <v>3</v>
      </c>
      <c r="N209" s="130" t="s">
        <v>42</v>
      </c>
      <c r="O209" s="52"/>
      <c r="P209" s="131">
        <f>O209*H209</f>
        <v>0</v>
      </c>
      <c r="Q209" s="131">
        <v>0</v>
      </c>
      <c r="R209" s="131">
        <f>Q209*H209</f>
        <v>0</v>
      </c>
      <c r="S209" s="131">
        <v>0</v>
      </c>
      <c r="T209" s="132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33" t="s">
        <v>145</v>
      </c>
      <c r="AT209" s="133" t="s">
        <v>118</v>
      </c>
      <c r="AU209" s="133" t="s">
        <v>78</v>
      </c>
      <c r="AY209" s="16" t="s">
        <v>114</v>
      </c>
      <c r="BE209" s="134">
        <f>IF(N209="základní",J209,0)</f>
        <v>0</v>
      </c>
      <c r="BF209" s="134">
        <f>IF(N209="snížená",J209,0)</f>
        <v>0</v>
      </c>
      <c r="BG209" s="134">
        <f>IF(N209="zákl. přenesená",J209,0)</f>
        <v>0</v>
      </c>
      <c r="BH209" s="134">
        <f>IF(N209="sníž. přenesená",J209,0)</f>
        <v>0</v>
      </c>
      <c r="BI209" s="134">
        <f>IF(N209="nulová",J209,0)</f>
        <v>0</v>
      </c>
      <c r="BJ209" s="16" t="s">
        <v>76</v>
      </c>
      <c r="BK209" s="134">
        <f>ROUND(I209*H209,2)</f>
        <v>0</v>
      </c>
      <c r="BL209" s="16" t="s">
        <v>145</v>
      </c>
      <c r="BM209" s="133" t="s">
        <v>454</v>
      </c>
    </row>
    <row r="210" spans="1:65" s="2" customFormat="1" ht="16.5" customHeight="1">
      <c r="A210" s="235"/>
      <c r="B210" s="238"/>
      <c r="C210" s="259" t="s">
        <v>455</v>
      </c>
      <c r="D210" s="259" t="s">
        <v>203</v>
      </c>
      <c r="E210" s="260" t="s">
        <v>456</v>
      </c>
      <c r="F210" s="261" t="s">
        <v>457</v>
      </c>
      <c r="G210" s="262" t="s">
        <v>206</v>
      </c>
      <c r="H210" s="263">
        <v>2</v>
      </c>
      <c r="I210" s="138"/>
      <c r="J210" s="273">
        <f>ROUND(I210*H210,2)</f>
        <v>0</v>
      </c>
      <c r="K210" s="261" t="s">
        <v>3</v>
      </c>
      <c r="L210" s="139"/>
      <c r="M210" s="140" t="s">
        <v>3</v>
      </c>
      <c r="N210" s="141" t="s">
        <v>42</v>
      </c>
      <c r="O210" s="52"/>
      <c r="P210" s="131">
        <f>O210*H210</f>
        <v>0</v>
      </c>
      <c r="Q210" s="131">
        <v>0.0001</v>
      </c>
      <c r="R210" s="131">
        <f>Q210*H210</f>
        <v>0.0002</v>
      </c>
      <c r="S210" s="131">
        <v>0</v>
      </c>
      <c r="T210" s="132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33" t="s">
        <v>207</v>
      </c>
      <c r="AT210" s="133" t="s">
        <v>203</v>
      </c>
      <c r="AU210" s="133" t="s">
        <v>78</v>
      </c>
      <c r="AY210" s="16" t="s">
        <v>114</v>
      </c>
      <c r="BE210" s="134">
        <f>IF(N210="základní",J210,0)</f>
        <v>0</v>
      </c>
      <c r="BF210" s="134">
        <f>IF(N210="snížená",J210,0)</f>
        <v>0</v>
      </c>
      <c r="BG210" s="134">
        <f>IF(N210="zákl. přenesená",J210,0)</f>
        <v>0</v>
      </c>
      <c r="BH210" s="134">
        <f>IF(N210="sníž. přenesená",J210,0)</f>
        <v>0</v>
      </c>
      <c r="BI210" s="134">
        <f>IF(N210="nulová",J210,0)</f>
        <v>0</v>
      </c>
      <c r="BJ210" s="16" t="s">
        <v>76</v>
      </c>
      <c r="BK210" s="134">
        <f>ROUND(I210*H210,2)</f>
        <v>0</v>
      </c>
      <c r="BL210" s="16" t="s">
        <v>145</v>
      </c>
      <c r="BM210" s="133" t="s">
        <v>458</v>
      </c>
    </row>
    <row r="211" spans="1:65" s="2" customFormat="1" ht="21.75" customHeight="1">
      <c r="A211" s="235"/>
      <c r="B211" s="238"/>
      <c r="C211" s="252" t="s">
        <v>459</v>
      </c>
      <c r="D211" s="252" t="s">
        <v>118</v>
      </c>
      <c r="E211" s="253" t="s">
        <v>460</v>
      </c>
      <c r="F211" s="254" t="s">
        <v>461</v>
      </c>
      <c r="G211" s="255" t="s">
        <v>206</v>
      </c>
      <c r="H211" s="256">
        <v>5</v>
      </c>
      <c r="I211" s="128"/>
      <c r="J211" s="270">
        <f>ROUND(I211*H211,2)</f>
        <v>0</v>
      </c>
      <c r="K211" s="254" t="s">
        <v>212</v>
      </c>
      <c r="L211" s="32"/>
      <c r="M211" s="129" t="s">
        <v>3</v>
      </c>
      <c r="N211" s="130" t="s">
        <v>42</v>
      </c>
      <c r="O211" s="52"/>
      <c r="P211" s="131">
        <f>O211*H211</f>
        <v>0</v>
      </c>
      <c r="Q211" s="131">
        <v>0</v>
      </c>
      <c r="R211" s="131">
        <f>Q211*H211</f>
        <v>0</v>
      </c>
      <c r="S211" s="131">
        <v>0</v>
      </c>
      <c r="T211" s="132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33" t="s">
        <v>145</v>
      </c>
      <c r="AT211" s="133" t="s">
        <v>118</v>
      </c>
      <c r="AU211" s="133" t="s">
        <v>78</v>
      </c>
      <c r="AY211" s="16" t="s">
        <v>114</v>
      </c>
      <c r="BE211" s="134">
        <f>IF(N211="základní",J211,0)</f>
        <v>0</v>
      </c>
      <c r="BF211" s="134">
        <f>IF(N211="snížená",J211,0)</f>
        <v>0</v>
      </c>
      <c r="BG211" s="134">
        <f>IF(N211="zákl. přenesená",J211,0)</f>
        <v>0</v>
      </c>
      <c r="BH211" s="134">
        <f>IF(N211="sníž. přenesená",J211,0)</f>
        <v>0</v>
      </c>
      <c r="BI211" s="134">
        <f>IF(N211="nulová",J211,0)</f>
        <v>0</v>
      </c>
      <c r="BJ211" s="16" t="s">
        <v>76</v>
      </c>
      <c r="BK211" s="134">
        <f>ROUND(I211*H211,2)</f>
        <v>0</v>
      </c>
      <c r="BL211" s="16" t="s">
        <v>145</v>
      </c>
      <c r="BM211" s="133" t="s">
        <v>462</v>
      </c>
    </row>
    <row r="212" spans="1:47" s="2" customFormat="1" ht="12">
      <c r="A212" s="235"/>
      <c r="B212" s="238"/>
      <c r="C212" s="235"/>
      <c r="D212" s="257" t="s">
        <v>125</v>
      </c>
      <c r="E212" s="235"/>
      <c r="F212" s="258" t="s">
        <v>463</v>
      </c>
      <c r="G212" s="235"/>
      <c r="H212" s="235"/>
      <c r="I212" s="135"/>
      <c r="J212" s="235"/>
      <c r="K212" s="235"/>
      <c r="L212" s="32"/>
      <c r="M212" s="136"/>
      <c r="N212" s="137"/>
      <c r="O212" s="52"/>
      <c r="P212" s="52"/>
      <c r="Q212" s="52"/>
      <c r="R212" s="52"/>
      <c r="S212" s="52"/>
      <c r="T212" s="53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T212" s="16" t="s">
        <v>125</v>
      </c>
      <c r="AU212" s="16" t="s">
        <v>78</v>
      </c>
    </row>
    <row r="213" spans="1:65" s="2" customFormat="1" ht="16.5" customHeight="1">
      <c r="A213" s="235"/>
      <c r="B213" s="238"/>
      <c r="C213" s="259" t="s">
        <v>464</v>
      </c>
      <c r="D213" s="259" t="s">
        <v>203</v>
      </c>
      <c r="E213" s="260" t="s">
        <v>465</v>
      </c>
      <c r="F213" s="261" t="s">
        <v>466</v>
      </c>
      <c r="G213" s="262" t="s">
        <v>206</v>
      </c>
      <c r="H213" s="263">
        <v>5</v>
      </c>
      <c r="I213" s="138"/>
      <c r="J213" s="273">
        <f>ROUND(I213*H213,2)</f>
        <v>0</v>
      </c>
      <c r="K213" s="261" t="s">
        <v>212</v>
      </c>
      <c r="L213" s="139"/>
      <c r="M213" s="140" t="s">
        <v>3</v>
      </c>
      <c r="N213" s="141" t="s">
        <v>42</v>
      </c>
      <c r="O213" s="52"/>
      <c r="P213" s="131">
        <f>O213*H213</f>
        <v>0</v>
      </c>
      <c r="Q213" s="131">
        <v>0.0001</v>
      </c>
      <c r="R213" s="131">
        <f>Q213*H213</f>
        <v>0.0005</v>
      </c>
      <c r="S213" s="131">
        <v>0</v>
      </c>
      <c r="T213" s="132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33" t="s">
        <v>207</v>
      </c>
      <c r="AT213" s="133" t="s">
        <v>203</v>
      </c>
      <c r="AU213" s="133" t="s">
        <v>78</v>
      </c>
      <c r="AY213" s="16" t="s">
        <v>114</v>
      </c>
      <c r="BE213" s="134">
        <f>IF(N213="základní",J213,0)</f>
        <v>0</v>
      </c>
      <c r="BF213" s="134">
        <f>IF(N213="snížená",J213,0)</f>
        <v>0</v>
      </c>
      <c r="BG213" s="134">
        <f>IF(N213="zákl. přenesená",J213,0)</f>
        <v>0</v>
      </c>
      <c r="BH213" s="134">
        <f>IF(N213="sníž. přenesená",J213,0)</f>
        <v>0</v>
      </c>
      <c r="BI213" s="134">
        <f>IF(N213="nulová",J213,0)</f>
        <v>0</v>
      </c>
      <c r="BJ213" s="16" t="s">
        <v>76</v>
      </c>
      <c r="BK213" s="134">
        <f>ROUND(I213*H213,2)</f>
        <v>0</v>
      </c>
      <c r="BL213" s="16" t="s">
        <v>145</v>
      </c>
      <c r="BM213" s="133" t="s">
        <v>467</v>
      </c>
    </row>
    <row r="214" spans="1:65" s="2" customFormat="1" ht="21.75" customHeight="1">
      <c r="A214" s="235"/>
      <c r="B214" s="238"/>
      <c r="C214" s="252" t="s">
        <v>468</v>
      </c>
      <c r="D214" s="252" t="s">
        <v>118</v>
      </c>
      <c r="E214" s="253" t="s">
        <v>460</v>
      </c>
      <c r="F214" s="254" t="s">
        <v>461</v>
      </c>
      <c r="G214" s="255" t="s">
        <v>206</v>
      </c>
      <c r="H214" s="256">
        <v>2</v>
      </c>
      <c r="I214" s="128"/>
      <c r="J214" s="270">
        <f>ROUND(I214*H214,2)</f>
        <v>0</v>
      </c>
      <c r="K214" s="254" t="s">
        <v>212</v>
      </c>
      <c r="L214" s="32"/>
      <c r="M214" s="129" t="s">
        <v>3</v>
      </c>
      <c r="N214" s="130" t="s">
        <v>42</v>
      </c>
      <c r="O214" s="52"/>
      <c r="P214" s="131">
        <f>O214*H214</f>
        <v>0</v>
      </c>
      <c r="Q214" s="131">
        <v>0</v>
      </c>
      <c r="R214" s="131">
        <f>Q214*H214</f>
        <v>0</v>
      </c>
      <c r="S214" s="131">
        <v>0</v>
      </c>
      <c r="T214" s="132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33" t="s">
        <v>145</v>
      </c>
      <c r="AT214" s="133" t="s">
        <v>118</v>
      </c>
      <c r="AU214" s="133" t="s">
        <v>78</v>
      </c>
      <c r="AY214" s="16" t="s">
        <v>114</v>
      </c>
      <c r="BE214" s="134">
        <f>IF(N214="základní",J214,0)</f>
        <v>0</v>
      </c>
      <c r="BF214" s="134">
        <f>IF(N214="snížená",J214,0)</f>
        <v>0</v>
      </c>
      <c r="BG214" s="134">
        <f>IF(N214="zákl. přenesená",J214,0)</f>
        <v>0</v>
      </c>
      <c r="BH214" s="134">
        <f>IF(N214="sníž. přenesená",J214,0)</f>
        <v>0</v>
      </c>
      <c r="BI214" s="134">
        <f>IF(N214="nulová",J214,0)</f>
        <v>0</v>
      </c>
      <c r="BJ214" s="16" t="s">
        <v>76</v>
      </c>
      <c r="BK214" s="134">
        <f>ROUND(I214*H214,2)</f>
        <v>0</v>
      </c>
      <c r="BL214" s="16" t="s">
        <v>145</v>
      </c>
      <c r="BM214" s="133" t="s">
        <v>469</v>
      </c>
    </row>
    <row r="215" spans="1:47" s="2" customFormat="1" ht="12">
      <c r="A215" s="235"/>
      <c r="B215" s="238"/>
      <c r="C215" s="235"/>
      <c r="D215" s="257" t="s">
        <v>125</v>
      </c>
      <c r="E215" s="235"/>
      <c r="F215" s="258" t="s">
        <v>463</v>
      </c>
      <c r="G215" s="235"/>
      <c r="H215" s="235"/>
      <c r="I215" s="135"/>
      <c r="J215" s="235"/>
      <c r="K215" s="235"/>
      <c r="L215" s="32"/>
      <c r="M215" s="136"/>
      <c r="N215" s="137"/>
      <c r="O215" s="52"/>
      <c r="P215" s="52"/>
      <c r="Q215" s="52"/>
      <c r="R215" s="52"/>
      <c r="S215" s="52"/>
      <c r="T215" s="53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T215" s="16" t="s">
        <v>125</v>
      </c>
      <c r="AU215" s="16" t="s">
        <v>78</v>
      </c>
    </row>
    <row r="216" spans="1:65" s="2" customFormat="1" ht="16.5" customHeight="1">
      <c r="A216" s="235"/>
      <c r="B216" s="238"/>
      <c r="C216" s="259" t="s">
        <v>470</v>
      </c>
      <c r="D216" s="259" t="s">
        <v>203</v>
      </c>
      <c r="E216" s="260" t="s">
        <v>465</v>
      </c>
      <c r="F216" s="261" t="s">
        <v>466</v>
      </c>
      <c r="G216" s="262" t="s">
        <v>206</v>
      </c>
      <c r="H216" s="263">
        <v>2</v>
      </c>
      <c r="I216" s="138"/>
      <c r="J216" s="273">
        <f>ROUND(I216*H216,2)</f>
        <v>0</v>
      </c>
      <c r="K216" s="261" t="s">
        <v>212</v>
      </c>
      <c r="L216" s="139"/>
      <c r="M216" s="140" t="s">
        <v>3</v>
      </c>
      <c r="N216" s="141" t="s">
        <v>42</v>
      </c>
      <c r="O216" s="52"/>
      <c r="P216" s="131">
        <f>O216*H216</f>
        <v>0</v>
      </c>
      <c r="Q216" s="131">
        <v>0.0001</v>
      </c>
      <c r="R216" s="131">
        <f>Q216*H216</f>
        <v>0.0002</v>
      </c>
      <c r="S216" s="131">
        <v>0</v>
      </c>
      <c r="T216" s="132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33" t="s">
        <v>207</v>
      </c>
      <c r="AT216" s="133" t="s">
        <v>203</v>
      </c>
      <c r="AU216" s="133" t="s">
        <v>78</v>
      </c>
      <c r="AY216" s="16" t="s">
        <v>114</v>
      </c>
      <c r="BE216" s="134">
        <f>IF(N216="základní",J216,0)</f>
        <v>0</v>
      </c>
      <c r="BF216" s="134">
        <f>IF(N216="snížená",J216,0)</f>
        <v>0</v>
      </c>
      <c r="BG216" s="134">
        <f>IF(N216="zákl. přenesená",J216,0)</f>
        <v>0</v>
      </c>
      <c r="BH216" s="134">
        <f>IF(N216="sníž. přenesená",J216,0)</f>
        <v>0</v>
      </c>
      <c r="BI216" s="134">
        <f>IF(N216="nulová",J216,0)</f>
        <v>0</v>
      </c>
      <c r="BJ216" s="16" t="s">
        <v>76</v>
      </c>
      <c r="BK216" s="134">
        <f>ROUND(I216*H216,2)</f>
        <v>0</v>
      </c>
      <c r="BL216" s="16" t="s">
        <v>145</v>
      </c>
      <c r="BM216" s="133" t="s">
        <v>471</v>
      </c>
    </row>
    <row r="217" spans="1:65" s="2" customFormat="1" ht="16.5" customHeight="1">
      <c r="A217" s="235"/>
      <c r="B217" s="238"/>
      <c r="C217" s="252" t="s">
        <v>472</v>
      </c>
      <c r="D217" s="252" t="s">
        <v>118</v>
      </c>
      <c r="E217" s="253" t="s">
        <v>473</v>
      </c>
      <c r="F217" s="254" t="s">
        <v>474</v>
      </c>
      <c r="G217" s="255" t="s">
        <v>206</v>
      </c>
      <c r="H217" s="256">
        <v>24</v>
      </c>
      <c r="I217" s="128"/>
      <c r="J217" s="270">
        <f>ROUND(I217*H217,2)</f>
        <v>0</v>
      </c>
      <c r="K217" s="254" t="s">
        <v>212</v>
      </c>
      <c r="L217" s="32"/>
      <c r="M217" s="129" t="s">
        <v>3</v>
      </c>
      <c r="N217" s="130" t="s">
        <v>42</v>
      </c>
      <c r="O217" s="52"/>
      <c r="P217" s="131">
        <f>O217*H217</f>
        <v>0</v>
      </c>
      <c r="Q217" s="131">
        <v>0</v>
      </c>
      <c r="R217" s="131">
        <f>Q217*H217</f>
        <v>0</v>
      </c>
      <c r="S217" s="131">
        <v>0</v>
      </c>
      <c r="T217" s="132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33" t="s">
        <v>145</v>
      </c>
      <c r="AT217" s="133" t="s">
        <v>118</v>
      </c>
      <c r="AU217" s="133" t="s">
        <v>78</v>
      </c>
      <c r="AY217" s="16" t="s">
        <v>114</v>
      </c>
      <c r="BE217" s="134">
        <f>IF(N217="základní",J217,0)</f>
        <v>0</v>
      </c>
      <c r="BF217" s="134">
        <f>IF(N217="snížená",J217,0)</f>
        <v>0</v>
      </c>
      <c r="BG217" s="134">
        <f>IF(N217="zákl. přenesená",J217,0)</f>
        <v>0</v>
      </c>
      <c r="BH217" s="134">
        <f>IF(N217="sníž. přenesená",J217,0)</f>
        <v>0</v>
      </c>
      <c r="BI217" s="134">
        <f>IF(N217="nulová",J217,0)</f>
        <v>0</v>
      </c>
      <c r="BJ217" s="16" t="s">
        <v>76</v>
      </c>
      <c r="BK217" s="134">
        <f>ROUND(I217*H217,2)</f>
        <v>0</v>
      </c>
      <c r="BL217" s="16" t="s">
        <v>145</v>
      </c>
      <c r="BM217" s="133" t="s">
        <v>475</v>
      </c>
    </row>
    <row r="218" spans="1:47" s="2" customFormat="1" ht="12">
      <c r="A218" s="235"/>
      <c r="B218" s="238"/>
      <c r="C218" s="235"/>
      <c r="D218" s="257" t="s">
        <v>125</v>
      </c>
      <c r="E218" s="235"/>
      <c r="F218" s="258" t="s">
        <v>476</v>
      </c>
      <c r="G218" s="235"/>
      <c r="H218" s="235"/>
      <c r="I218" s="135"/>
      <c r="J218" s="235"/>
      <c r="K218" s="235"/>
      <c r="L218" s="32"/>
      <c r="M218" s="136"/>
      <c r="N218" s="137"/>
      <c r="O218" s="52"/>
      <c r="P218" s="52"/>
      <c r="Q218" s="52"/>
      <c r="R218" s="52"/>
      <c r="S218" s="52"/>
      <c r="T218" s="53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6" t="s">
        <v>125</v>
      </c>
      <c r="AU218" s="16" t="s">
        <v>78</v>
      </c>
    </row>
    <row r="219" spans="1:65" s="2" customFormat="1" ht="16.5" customHeight="1">
      <c r="A219" s="235"/>
      <c r="B219" s="238"/>
      <c r="C219" s="259" t="s">
        <v>477</v>
      </c>
      <c r="D219" s="259" t="s">
        <v>203</v>
      </c>
      <c r="E219" s="260" t="s">
        <v>478</v>
      </c>
      <c r="F219" s="261" t="s">
        <v>479</v>
      </c>
      <c r="G219" s="262" t="s">
        <v>206</v>
      </c>
      <c r="H219" s="263">
        <v>6</v>
      </c>
      <c r="I219" s="138"/>
      <c r="J219" s="273">
        <f aca="true" t="shared" si="10" ref="J219:J224">ROUND(I219*H219,2)</f>
        <v>0</v>
      </c>
      <c r="K219" s="261" t="s">
        <v>3</v>
      </c>
      <c r="L219" s="139"/>
      <c r="M219" s="140" t="s">
        <v>3</v>
      </c>
      <c r="N219" s="141" t="s">
        <v>42</v>
      </c>
      <c r="O219" s="52"/>
      <c r="P219" s="131">
        <f aca="true" t="shared" si="11" ref="P219:P224">O219*H219</f>
        <v>0</v>
      </c>
      <c r="Q219" s="131">
        <v>0</v>
      </c>
      <c r="R219" s="131">
        <f aca="true" t="shared" si="12" ref="R219:R224">Q219*H219</f>
        <v>0</v>
      </c>
      <c r="S219" s="131">
        <v>0</v>
      </c>
      <c r="T219" s="132">
        <f aca="true" t="shared" si="13" ref="T219:T224"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33" t="s">
        <v>207</v>
      </c>
      <c r="AT219" s="133" t="s">
        <v>203</v>
      </c>
      <c r="AU219" s="133" t="s">
        <v>78</v>
      </c>
      <c r="AY219" s="16" t="s">
        <v>114</v>
      </c>
      <c r="BE219" s="134">
        <f aca="true" t="shared" si="14" ref="BE219:BE224">IF(N219="základní",J219,0)</f>
        <v>0</v>
      </c>
      <c r="BF219" s="134">
        <f aca="true" t="shared" si="15" ref="BF219:BF224">IF(N219="snížená",J219,0)</f>
        <v>0</v>
      </c>
      <c r="BG219" s="134">
        <f aca="true" t="shared" si="16" ref="BG219:BG224">IF(N219="zákl. přenesená",J219,0)</f>
        <v>0</v>
      </c>
      <c r="BH219" s="134">
        <f aca="true" t="shared" si="17" ref="BH219:BH224">IF(N219="sníž. přenesená",J219,0)</f>
        <v>0</v>
      </c>
      <c r="BI219" s="134">
        <f aca="true" t="shared" si="18" ref="BI219:BI224">IF(N219="nulová",J219,0)</f>
        <v>0</v>
      </c>
      <c r="BJ219" s="16" t="s">
        <v>76</v>
      </c>
      <c r="BK219" s="134">
        <f aca="true" t="shared" si="19" ref="BK219:BK224">ROUND(I219*H219,2)</f>
        <v>0</v>
      </c>
      <c r="BL219" s="16" t="s">
        <v>145</v>
      </c>
      <c r="BM219" s="133" t="s">
        <v>480</v>
      </c>
    </row>
    <row r="220" spans="1:65" s="2" customFormat="1" ht="16.5" customHeight="1">
      <c r="A220" s="235"/>
      <c r="B220" s="238"/>
      <c r="C220" s="259" t="s">
        <v>481</v>
      </c>
      <c r="D220" s="259" t="s">
        <v>203</v>
      </c>
      <c r="E220" s="260" t="s">
        <v>482</v>
      </c>
      <c r="F220" s="261" t="s">
        <v>483</v>
      </c>
      <c r="G220" s="262" t="s">
        <v>206</v>
      </c>
      <c r="H220" s="263">
        <v>6</v>
      </c>
      <c r="I220" s="138"/>
      <c r="J220" s="273">
        <f t="shared" si="10"/>
        <v>0</v>
      </c>
      <c r="K220" s="261" t="s">
        <v>3</v>
      </c>
      <c r="L220" s="139"/>
      <c r="M220" s="140" t="s">
        <v>3</v>
      </c>
      <c r="N220" s="141" t="s">
        <v>42</v>
      </c>
      <c r="O220" s="52"/>
      <c r="P220" s="131">
        <f t="shared" si="11"/>
        <v>0</v>
      </c>
      <c r="Q220" s="131">
        <v>0</v>
      </c>
      <c r="R220" s="131">
        <f t="shared" si="12"/>
        <v>0</v>
      </c>
      <c r="S220" s="131">
        <v>0</v>
      </c>
      <c r="T220" s="132">
        <f t="shared" si="1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33" t="s">
        <v>207</v>
      </c>
      <c r="AT220" s="133" t="s">
        <v>203</v>
      </c>
      <c r="AU220" s="133" t="s">
        <v>78</v>
      </c>
      <c r="AY220" s="16" t="s">
        <v>114</v>
      </c>
      <c r="BE220" s="134">
        <f t="shared" si="14"/>
        <v>0</v>
      </c>
      <c r="BF220" s="134">
        <f t="shared" si="15"/>
        <v>0</v>
      </c>
      <c r="BG220" s="134">
        <f t="shared" si="16"/>
        <v>0</v>
      </c>
      <c r="BH220" s="134">
        <f t="shared" si="17"/>
        <v>0</v>
      </c>
      <c r="BI220" s="134">
        <f t="shared" si="18"/>
        <v>0</v>
      </c>
      <c r="BJ220" s="16" t="s">
        <v>76</v>
      </c>
      <c r="BK220" s="134">
        <f t="shared" si="19"/>
        <v>0</v>
      </c>
      <c r="BL220" s="16" t="s">
        <v>145</v>
      </c>
      <c r="BM220" s="133" t="s">
        <v>484</v>
      </c>
    </row>
    <row r="221" spans="1:65" s="2" customFormat="1" ht="16.5" customHeight="1">
      <c r="A221" s="235"/>
      <c r="B221" s="238"/>
      <c r="C221" s="259" t="s">
        <v>485</v>
      </c>
      <c r="D221" s="259" t="s">
        <v>203</v>
      </c>
      <c r="E221" s="260" t="s">
        <v>486</v>
      </c>
      <c r="F221" s="261" t="s">
        <v>487</v>
      </c>
      <c r="G221" s="262" t="s">
        <v>206</v>
      </c>
      <c r="H221" s="263">
        <v>6</v>
      </c>
      <c r="I221" s="138"/>
      <c r="J221" s="273">
        <f t="shared" si="10"/>
        <v>0</v>
      </c>
      <c r="K221" s="261" t="s">
        <v>3</v>
      </c>
      <c r="L221" s="139"/>
      <c r="M221" s="140" t="s">
        <v>3</v>
      </c>
      <c r="N221" s="141" t="s">
        <v>42</v>
      </c>
      <c r="O221" s="52"/>
      <c r="P221" s="131">
        <f t="shared" si="11"/>
        <v>0</v>
      </c>
      <c r="Q221" s="131">
        <v>0</v>
      </c>
      <c r="R221" s="131">
        <f t="shared" si="12"/>
        <v>0</v>
      </c>
      <c r="S221" s="131">
        <v>0</v>
      </c>
      <c r="T221" s="132">
        <f t="shared" si="1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33" t="s">
        <v>207</v>
      </c>
      <c r="AT221" s="133" t="s">
        <v>203</v>
      </c>
      <c r="AU221" s="133" t="s">
        <v>78</v>
      </c>
      <c r="AY221" s="16" t="s">
        <v>114</v>
      </c>
      <c r="BE221" s="134">
        <f t="shared" si="14"/>
        <v>0</v>
      </c>
      <c r="BF221" s="134">
        <f t="shared" si="15"/>
        <v>0</v>
      </c>
      <c r="BG221" s="134">
        <f t="shared" si="16"/>
        <v>0</v>
      </c>
      <c r="BH221" s="134">
        <f t="shared" si="17"/>
        <v>0</v>
      </c>
      <c r="BI221" s="134">
        <f t="shared" si="18"/>
        <v>0</v>
      </c>
      <c r="BJ221" s="16" t="s">
        <v>76</v>
      </c>
      <c r="BK221" s="134">
        <f t="shared" si="19"/>
        <v>0</v>
      </c>
      <c r="BL221" s="16" t="s">
        <v>145</v>
      </c>
      <c r="BM221" s="133" t="s">
        <v>488</v>
      </c>
    </row>
    <row r="222" spans="1:65" s="2" customFormat="1" ht="16.5" customHeight="1">
      <c r="A222" s="235"/>
      <c r="B222" s="238"/>
      <c r="C222" s="259" t="s">
        <v>489</v>
      </c>
      <c r="D222" s="259" t="s">
        <v>203</v>
      </c>
      <c r="E222" s="260" t="s">
        <v>490</v>
      </c>
      <c r="F222" s="261" t="s">
        <v>491</v>
      </c>
      <c r="G222" s="262" t="s">
        <v>206</v>
      </c>
      <c r="H222" s="263">
        <v>3</v>
      </c>
      <c r="I222" s="138"/>
      <c r="J222" s="273">
        <f t="shared" si="10"/>
        <v>0</v>
      </c>
      <c r="K222" s="261" t="s">
        <v>3</v>
      </c>
      <c r="L222" s="139"/>
      <c r="M222" s="140" t="s">
        <v>3</v>
      </c>
      <c r="N222" s="141" t="s">
        <v>42</v>
      </c>
      <c r="O222" s="52"/>
      <c r="P222" s="131">
        <f t="shared" si="11"/>
        <v>0</v>
      </c>
      <c r="Q222" s="131">
        <v>0</v>
      </c>
      <c r="R222" s="131">
        <f t="shared" si="12"/>
        <v>0</v>
      </c>
      <c r="S222" s="131">
        <v>0</v>
      </c>
      <c r="T222" s="132">
        <f t="shared" si="1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33" t="s">
        <v>207</v>
      </c>
      <c r="AT222" s="133" t="s">
        <v>203</v>
      </c>
      <c r="AU222" s="133" t="s">
        <v>78</v>
      </c>
      <c r="AY222" s="16" t="s">
        <v>114</v>
      </c>
      <c r="BE222" s="134">
        <f t="shared" si="14"/>
        <v>0</v>
      </c>
      <c r="BF222" s="134">
        <f t="shared" si="15"/>
        <v>0</v>
      </c>
      <c r="BG222" s="134">
        <f t="shared" si="16"/>
        <v>0</v>
      </c>
      <c r="BH222" s="134">
        <f t="shared" si="17"/>
        <v>0</v>
      </c>
      <c r="BI222" s="134">
        <f t="shared" si="18"/>
        <v>0</v>
      </c>
      <c r="BJ222" s="16" t="s">
        <v>76</v>
      </c>
      <c r="BK222" s="134">
        <f t="shared" si="19"/>
        <v>0</v>
      </c>
      <c r="BL222" s="16" t="s">
        <v>145</v>
      </c>
      <c r="BM222" s="133" t="s">
        <v>492</v>
      </c>
    </row>
    <row r="223" spans="1:65" s="2" customFormat="1" ht="16.5" customHeight="1">
      <c r="A223" s="235"/>
      <c r="B223" s="238"/>
      <c r="C223" s="259" t="s">
        <v>493</v>
      </c>
      <c r="D223" s="259" t="s">
        <v>203</v>
      </c>
      <c r="E223" s="260" t="s">
        <v>494</v>
      </c>
      <c r="F223" s="261" t="s">
        <v>495</v>
      </c>
      <c r="G223" s="262" t="s">
        <v>206</v>
      </c>
      <c r="H223" s="263">
        <v>3</v>
      </c>
      <c r="I223" s="138"/>
      <c r="J223" s="273">
        <f t="shared" si="10"/>
        <v>0</v>
      </c>
      <c r="K223" s="261" t="s">
        <v>3</v>
      </c>
      <c r="L223" s="139"/>
      <c r="M223" s="140" t="s">
        <v>3</v>
      </c>
      <c r="N223" s="141" t="s">
        <v>42</v>
      </c>
      <c r="O223" s="52"/>
      <c r="P223" s="131">
        <f t="shared" si="11"/>
        <v>0</v>
      </c>
      <c r="Q223" s="131">
        <v>0</v>
      </c>
      <c r="R223" s="131">
        <f t="shared" si="12"/>
        <v>0</v>
      </c>
      <c r="S223" s="131">
        <v>0</v>
      </c>
      <c r="T223" s="132">
        <f t="shared" si="1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33" t="s">
        <v>207</v>
      </c>
      <c r="AT223" s="133" t="s">
        <v>203</v>
      </c>
      <c r="AU223" s="133" t="s">
        <v>78</v>
      </c>
      <c r="AY223" s="16" t="s">
        <v>114</v>
      </c>
      <c r="BE223" s="134">
        <f t="shared" si="14"/>
        <v>0</v>
      </c>
      <c r="BF223" s="134">
        <f t="shared" si="15"/>
        <v>0</v>
      </c>
      <c r="BG223" s="134">
        <f t="shared" si="16"/>
        <v>0</v>
      </c>
      <c r="BH223" s="134">
        <f t="shared" si="17"/>
        <v>0</v>
      </c>
      <c r="BI223" s="134">
        <f t="shared" si="18"/>
        <v>0</v>
      </c>
      <c r="BJ223" s="16" t="s">
        <v>76</v>
      </c>
      <c r="BK223" s="134">
        <f t="shared" si="19"/>
        <v>0</v>
      </c>
      <c r="BL223" s="16" t="s">
        <v>145</v>
      </c>
      <c r="BM223" s="133" t="s">
        <v>496</v>
      </c>
    </row>
    <row r="224" spans="1:65" s="2" customFormat="1" ht="16.5" customHeight="1">
      <c r="A224" s="235"/>
      <c r="B224" s="238"/>
      <c r="C224" s="252" t="s">
        <v>497</v>
      </c>
      <c r="D224" s="252" t="s">
        <v>118</v>
      </c>
      <c r="E224" s="253" t="s">
        <v>498</v>
      </c>
      <c r="F224" s="254" t="s">
        <v>499</v>
      </c>
      <c r="G224" s="255" t="s">
        <v>206</v>
      </c>
      <c r="H224" s="256">
        <v>2</v>
      </c>
      <c r="I224" s="128"/>
      <c r="J224" s="270">
        <f t="shared" si="10"/>
        <v>0</v>
      </c>
      <c r="K224" s="254" t="s">
        <v>212</v>
      </c>
      <c r="L224" s="32"/>
      <c r="M224" s="129" t="s">
        <v>3</v>
      </c>
      <c r="N224" s="130" t="s">
        <v>42</v>
      </c>
      <c r="O224" s="52"/>
      <c r="P224" s="131">
        <f t="shared" si="11"/>
        <v>0</v>
      </c>
      <c r="Q224" s="131">
        <v>0</v>
      </c>
      <c r="R224" s="131">
        <f t="shared" si="12"/>
        <v>0</v>
      </c>
      <c r="S224" s="131">
        <v>0</v>
      </c>
      <c r="T224" s="132">
        <f t="shared" si="1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33" t="s">
        <v>145</v>
      </c>
      <c r="AT224" s="133" t="s">
        <v>118</v>
      </c>
      <c r="AU224" s="133" t="s">
        <v>78</v>
      </c>
      <c r="AY224" s="16" t="s">
        <v>114</v>
      </c>
      <c r="BE224" s="134">
        <f t="shared" si="14"/>
        <v>0</v>
      </c>
      <c r="BF224" s="134">
        <f t="shared" si="15"/>
        <v>0</v>
      </c>
      <c r="BG224" s="134">
        <f t="shared" si="16"/>
        <v>0</v>
      </c>
      <c r="BH224" s="134">
        <f t="shared" si="17"/>
        <v>0</v>
      </c>
      <c r="BI224" s="134">
        <f t="shared" si="18"/>
        <v>0</v>
      </c>
      <c r="BJ224" s="16" t="s">
        <v>76</v>
      </c>
      <c r="BK224" s="134">
        <f t="shared" si="19"/>
        <v>0</v>
      </c>
      <c r="BL224" s="16" t="s">
        <v>145</v>
      </c>
      <c r="BM224" s="133" t="s">
        <v>500</v>
      </c>
    </row>
    <row r="225" spans="1:47" s="2" customFormat="1" ht="12">
      <c r="A225" s="235"/>
      <c r="B225" s="238"/>
      <c r="C225" s="235"/>
      <c r="D225" s="257" t="s">
        <v>125</v>
      </c>
      <c r="E225" s="235"/>
      <c r="F225" s="258" t="s">
        <v>501</v>
      </c>
      <c r="G225" s="235"/>
      <c r="H225" s="235"/>
      <c r="I225" s="135"/>
      <c r="J225" s="235"/>
      <c r="K225" s="235"/>
      <c r="L225" s="32"/>
      <c r="M225" s="136"/>
      <c r="N225" s="137"/>
      <c r="O225" s="52"/>
      <c r="P225" s="52"/>
      <c r="Q225" s="52"/>
      <c r="R225" s="52"/>
      <c r="S225" s="52"/>
      <c r="T225" s="53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T225" s="16" t="s">
        <v>125</v>
      </c>
      <c r="AU225" s="16" t="s">
        <v>78</v>
      </c>
    </row>
    <row r="226" spans="1:65" s="2" customFormat="1" ht="16.5" customHeight="1">
      <c r="A226" s="235"/>
      <c r="B226" s="238"/>
      <c r="C226" s="259" t="s">
        <v>502</v>
      </c>
      <c r="D226" s="259" t="s">
        <v>203</v>
      </c>
      <c r="E226" s="260" t="s">
        <v>503</v>
      </c>
      <c r="F226" s="261" t="s">
        <v>504</v>
      </c>
      <c r="G226" s="262" t="s">
        <v>206</v>
      </c>
      <c r="H226" s="263">
        <v>1</v>
      </c>
      <c r="I226" s="138"/>
      <c r="J226" s="273">
        <f>ROUND(I226*H226,2)</f>
        <v>0</v>
      </c>
      <c r="K226" s="261" t="s">
        <v>212</v>
      </c>
      <c r="L226" s="139"/>
      <c r="M226" s="140" t="s">
        <v>3</v>
      </c>
      <c r="N226" s="141" t="s">
        <v>42</v>
      </c>
      <c r="O226" s="52"/>
      <c r="P226" s="131">
        <f>O226*H226</f>
        <v>0</v>
      </c>
      <c r="Q226" s="131">
        <v>0.0004</v>
      </c>
      <c r="R226" s="131">
        <f>Q226*H226</f>
        <v>0.0004</v>
      </c>
      <c r="S226" s="131">
        <v>0</v>
      </c>
      <c r="T226" s="132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33" t="s">
        <v>207</v>
      </c>
      <c r="AT226" s="133" t="s">
        <v>203</v>
      </c>
      <c r="AU226" s="133" t="s">
        <v>78</v>
      </c>
      <c r="AY226" s="16" t="s">
        <v>114</v>
      </c>
      <c r="BE226" s="134">
        <f>IF(N226="základní",J226,0)</f>
        <v>0</v>
      </c>
      <c r="BF226" s="134">
        <f>IF(N226="snížená",J226,0)</f>
        <v>0</v>
      </c>
      <c r="BG226" s="134">
        <f>IF(N226="zákl. přenesená",J226,0)</f>
        <v>0</v>
      </c>
      <c r="BH226" s="134">
        <f>IF(N226="sníž. přenesená",J226,0)</f>
        <v>0</v>
      </c>
      <c r="BI226" s="134">
        <f>IF(N226="nulová",J226,0)</f>
        <v>0</v>
      </c>
      <c r="BJ226" s="16" t="s">
        <v>76</v>
      </c>
      <c r="BK226" s="134">
        <f>ROUND(I226*H226,2)</f>
        <v>0</v>
      </c>
      <c r="BL226" s="16" t="s">
        <v>145</v>
      </c>
      <c r="BM226" s="133" t="s">
        <v>505</v>
      </c>
    </row>
    <row r="227" spans="1:65" s="2" customFormat="1" ht="16.5" customHeight="1">
      <c r="A227" s="235"/>
      <c r="B227" s="238"/>
      <c r="C227" s="259" t="s">
        <v>506</v>
      </c>
      <c r="D227" s="259" t="s">
        <v>203</v>
      </c>
      <c r="E227" s="260" t="s">
        <v>507</v>
      </c>
      <c r="F227" s="261" t="s">
        <v>508</v>
      </c>
      <c r="G227" s="262" t="s">
        <v>206</v>
      </c>
      <c r="H227" s="263">
        <v>1</v>
      </c>
      <c r="I227" s="138"/>
      <c r="J227" s="273">
        <f>ROUND(I227*H227,2)</f>
        <v>0</v>
      </c>
      <c r="K227" s="261" t="s">
        <v>212</v>
      </c>
      <c r="L227" s="139"/>
      <c r="M227" s="140" t="s">
        <v>3</v>
      </c>
      <c r="N227" s="141" t="s">
        <v>42</v>
      </c>
      <c r="O227" s="52"/>
      <c r="P227" s="131">
        <f>O227*H227</f>
        <v>0</v>
      </c>
      <c r="Q227" s="131">
        <v>0.0004</v>
      </c>
      <c r="R227" s="131">
        <f>Q227*H227</f>
        <v>0.0004</v>
      </c>
      <c r="S227" s="131">
        <v>0</v>
      </c>
      <c r="T227" s="132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33" t="s">
        <v>207</v>
      </c>
      <c r="AT227" s="133" t="s">
        <v>203</v>
      </c>
      <c r="AU227" s="133" t="s">
        <v>78</v>
      </c>
      <c r="AY227" s="16" t="s">
        <v>114</v>
      </c>
      <c r="BE227" s="134">
        <f>IF(N227="základní",J227,0)</f>
        <v>0</v>
      </c>
      <c r="BF227" s="134">
        <f>IF(N227="snížená",J227,0)</f>
        <v>0</v>
      </c>
      <c r="BG227" s="134">
        <f>IF(N227="zákl. přenesená",J227,0)</f>
        <v>0</v>
      </c>
      <c r="BH227" s="134">
        <f>IF(N227="sníž. přenesená",J227,0)</f>
        <v>0</v>
      </c>
      <c r="BI227" s="134">
        <f>IF(N227="nulová",J227,0)</f>
        <v>0</v>
      </c>
      <c r="BJ227" s="16" t="s">
        <v>76</v>
      </c>
      <c r="BK227" s="134">
        <f>ROUND(I227*H227,2)</f>
        <v>0</v>
      </c>
      <c r="BL227" s="16" t="s">
        <v>145</v>
      </c>
      <c r="BM227" s="133" t="s">
        <v>509</v>
      </c>
    </row>
    <row r="228" spans="1:65" s="2" customFormat="1" ht="16.5" customHeight="1">
      <c r="A228" s="235"/>
      <c r="B228" s="238"/>
      <c r="C228" s="252" t="s">
        <v>510</v>
      </c>
      <c r="D228" s="252" t="s">
        <v>118</v>
      </c>
      <c r="E228" s="253" t="s">
        <v>511</v>
      </c>
      <c r="F228" s="254" t="s">
        <v>512</v>
      </c>
      <c r="G228" s="255" t="s">
        <v>206</v>
      </c>
      <c r="H228" s="256">
        <v>2</v>
      </c>
      <c r="I228" s="128"/>
      <c r="J228" s="270">
        <f>ROUND(I228*H228,2)</f>
        <v>0</v>
      </c>
      <c r="K228" s="254" t="s">
        <v>212</v>
      </c>
      <c r="L228" s="32"/>
      <c r="M228" s="129" t="s">
        <v>3</v>
      </c>
      <c r="N228" s="130" t="s">
        <v>42</v>
      </c>
      <c r="O228" s="52"/>
      <c r="P228" s="131">
        <f>O228*H228</f>
        <v>0</v>
      </c>
      <c r="Q228" s="131">
        <v>0</v>
      </c>
      <c r="R228" s="131">
        <f>Q228*H228</f>
        <v>0</v>
      </c>
      <c r="S228" s="131">
        <v>0</v>
      </c>
      <c r="T228" s="132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33" t="s">
        <v>145</v>
      </c>
      <c r="AT228" s="133" t="s">
        <v>118</v>
      </c>
      <c r="AU228" s="133" t="s">
        <v>78</v>
      </c>
      <c r="AY228" s="16" t="s">
        <v>114</v>
      </c>
      <c r="BE228" s="134">
        <f>IF(N228="základní",J228,0)</f>
        <v>0</v>
      </c>
      <c r="BF228" s="134">
        <f>IF(N228="snížená",J228,0)</f>
        <v>0</v>
      </c>
      <c r="BG228" s="134">
        <f>IF(N228="zákl. přenesená",J228,0)</f>
        <v>0</v>
      </c>
      <c r="BH228" s="134">
        <f>IF(N228="sníž. přenesená",J228,0)</f>
        <v>0</v>
      </c>
      <c r="BI228" s="134">
        <f>IF(N228="nulová",J228,0)</f>
        <v>0</v>
      </c>
      <c r="BJ228" s="16" t="s">
        <v>76</v>
      </c>
      <c r="BK228" s="134">
        <f>ROUND(I228*H228,2)</f>
        <v>0</v>
      </c>
      <c r="BL228" s="16" t="s">
        <v>145</v>
      </c>
      <c r="BM228" s="133" t="s">
        <v>513</v>
      </c>
    </row>
    <row r="229" spans="1:47" s="2" customFormat="1" ht="12">
      <c r="A229" s="235"/>
      <c r="B229" s="238"/>
      <c r="C229" s="235"/>
      <c r="D229" s="257" t="s">
        <v>125</v>
      </c>
      <c r="E229" s="235"/>
      <c r="F229" s="258" t="s">
        <v>514</v>
      </c>
      <c r="G229" s="235"/>
      <c r="H229" s="235"/>
      <c r="I229" s="135"/>
      <c r="J229" s="235"/>
      <c r="K229" s="235"/>
      <c r="L229" s="32"/>
      <c r="M229" s="136"/>
      <c r="N229" s="137"/>
      <c r="O229" s="52"/>
      <c r="P229" s="52"/>
      <c r="Q229" s="52"/>
      <c r="R229" s="52"/>
      <c r="S229" s="52"/>
      <c r="T229" s="53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T229" s="16" t="s">
        <v>125</v>
      </c>
      <c r="AU229" s="16" t="s">
        <v>78</v>
      </c>
    </row>
    <row r="230" spans="1:65" s="2" customFormat="1" ht="16.5" customHeight="1">
      <c r="A230" s="235"/>
      <c r="B230" s="238"/>
      <c r="C230" s="259" t="s">
        <v>515</v>
      </c>
      <c r="D230" s="259" t="s">
        <v>203</v>
      </c>
      <c r="E230" s="260" t="s">
        <v>516</v>
      </c>
      <c r="F230" s="261" t="s">
        <v>517</v>
      </c>
      <c r="G230" s="262" t="s">
        <v>206</v>
      </c>
      <c r="H230" s="263">
        <v>1</v>
      </c>
      <c r="I230" s="138"/>
      <c r="J230" s="273">
        <f>ROUND(I230*H230,2)</f>
        <v>0</v>
      </c>
      <c r="K230" s="261" t="s">
        <v>212</v>
      </c>
      <c r="L230" s="139"/>
      <c r="M230" s="140" t="s">
        <v>3</v>
      </c>
      <c r="N230" s="141" t="s">
        <v>42</v>
      </c>
      <c r="O230" s="52"/>
      <c r="P230" s="131">
        <f>O230*H230</f>
        <v>0</v>
      </c>
      <c r="Q230" s="131">
        <v>0.00105</v>
      </c>
      <c r="R230" s="131">
        <f>Q230*H230</f>
        <v>0.00105</v>
      </c>
      <c r="S230" s="131">
        <v>0</v>
      </c>
      <c r="T230" s="132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33" t="s">
        <v>207</v>
      </c>
      <c r="AT230" s="133" t="s">
        <v>203</v>
      </c>
      <c r="AU230" s="133" t="s">
        <v>78</v>
      </c>
      <c r="AY230" s="16" t="s">
        <v>114</v>
      </c>
      <c r="BE230" s="134">
        <f>IF(N230="základní",J230,0)</f>
        <v>0</v>
      </c>
      <c r="BF230" s="134">
        <f>IF(N230="snížená",J230,0)</f>
        <v>0</v>
      </c>
      <c r="BG230" s="134">
        <f>IF(N230="zákl. přenesená",J230,0)</f>
        <v>0</v>
      </c>
      <c r="BH230" s="134">
        <f>IF(N230="sníž. přenesená",J230,0)</f>
        <v>0</v>
      </c>
      <c r="BI230" s="134">
        <f>IF(N230="nulová",J230,0)</f>
        <v>0</v>
      </c>
      <c r="BJ230" s="16" t="s">
        <v>76</v>
      </c>
      <c r="BK230" s="134">
        <f>ROUND(I230*H230,2)</f>
        <v>0</v>
      </c>
      <c r="BL230" s="16" t="s">
        <v>145</v>
      </c>
      <c r="BM230" s="133" t="s">
        <v>518</v>
      </c>
    </row>
    <row r="231" spans="1:65" s="2" customFormat="1" ht="16.5" customHeight="1">
      <c r="A231" s="235"/>
      <c r="B231" s="238"/>
      <c r="C231" s="259" t="s">
        <v>519</v>
      </c>
      <c r="D231" s="259" t="s">
        <v>203</v>
      </c>
      <c r="E231" s="260" t="s">
        <v>520</v>
      </c>
      <c r="F231" s="261" t="s">
        <v>521</v>
      </c>
      <c r="G231" s="262" t="s">
        <v>206</v>
      </c>
      <c r="H231" s="263">
        <v>1</v>
      </c>
      <c r="I231" s="138"/>
      <c r="J231" s="273">
        <f>ROUND(I231*H231,2)</f>
        <v>0</v>
      </c>
      <c r="K231" s="261" t="s">
        <v>3</v>
      </c>
      <c r="L231" s="139"/>
      <c r="M231" s="140" t="s">
        <v>3</v>
      </c>
      <c r="N231" s="141" t="s">
        <v>42</v>
      </c>
      <c r="O231" s="52"/>
      <c r="P231" s="131">
        <f>O231*H231</f>
        <v>0</v>
      </c>
      <c r="Q231" s="131">
        <v>0.00036</v>
      </c>
      <c r="R231" s="131">
        <f>Q231*H231</f>
        <v>0.00036</v>
      </c>
      <c r="S231" s="131">
        <v>0</v>
      </c>
      <c r="T231" s="132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33" t="s">
        <v>207</v>
      </c>
      <c r="AT231" s="133" t="s">
        <v>203</v>
      </c>
      <c r="AU231" s="133" t="s">
        <v>78</v>
      </c>
      <c r="AY231" s="16" t="s">
        <v>114</v>
      </c>
      <c r="BE231" s="134">
        <f>IF(N231="základní",J231,0)</f>
        <v>0</v>
      </c>
      <c r="BF231" s="134">
        <f>IF(N231="snížená",J231,0)</f>
        <v>0</v>
      </c>
      <c r="BG231" s="134">
        <f>IF(N231="zákl. přenesená",J231,0)</f>
        <v>0</v>
      </c>
      <c r="BH231" s="134">
        <f>IF(N231="sníž. přenesená",J231,0)</f>
        <v>0</v>
      </c>
      <c r="BI231" s="134">
        <f>IF(N231="nulová",J231,0)</f>
        <v>0</v>
      </c>
      <c r="BJ231" s="16" t="s">
        <v>76</v>
      </c>
      <c r="BK231" s="134">
        <f>ROUND(I231*H231,2)</f>
        <v>0</v>
      </c>
      <c r="BL231" s="16" t="s">
        <v>145</v>
      </c>
      <c r="BM231" s="133" t="s">
        <v>522</v>
      </c>
    </row>
    <row r="232" spans="1:65" s="2" customFormat="1" ht="21.75" customHeight="1">
      <c r="A232" s="235"/>
      <c r="B232" s="238"/>
      <c r="C232" s="252" t="s">
        <v>523</v>
      </c>
      <c r="D232" s="252" t="s">
        <v>118</v>
      </c>
      <c r="E232" s="253" t="s">
        <v>524</v>
      </c>
      <c r="F232" s="254" t="s">
        <v>525</v>
      </c>
      <c r="G232" s="255" t="s">
        <v>206</v>
      </c>
      <c r="H232" s="256">
        <v>24</v>
      </c>
      <c r="I232" s="128"/>
      <c r="J232" s="270">
        <f>ROUND(I232*H232,2)</f>
        <v>0</v>
      </c>
      <c r="K232" s="254" t="s">
        <v>212</v>
      </c>
      <c r="L232" s="32"/>
      <c r="M232" s="129" t="s">
        <v>3</v>
      </c>
      <c r="N232" s="130" t="s">
        <v>42</v>
      </c>
      <c r="O232" s="52"/>
      <c r="P232" s="131">
        <f>O232*H232</f>
        <v>0</v>
      </c>
      <c r="Q232" s="131">
        <v>0</v>
      </c>
      <c r="R232" s="131">
        <f>Q232*H232</f>
        <v>0</v>
      </c>
      <c r="S232" s="131">
        <v>0</v>
      </c>
      <c r="T232" s="132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33" t="s">
        <v>145</v>
      </c>
      <c r="AT232" s="133" t="s">
        <v>118</v>
      </c>
      <c r="AU232" s="133" t="s">
        <v>78</v>
      </c>
      <c r="AY232" s="16" t="s">
        <v>114</v>
      </c>
      <c r="BE232" s="134">
        <f>IF(N232="základní",J232,0)</f>
        <v>0</v>
      </c>
      <c r="BF232" s="134">
        <f>IF(N232="snížená",J232,0)</f>
        <v>0</v>
      </c>
      <c r="BG232" s="134">
        <f>IF(N232="zákl. přenesená",J232,0)</f>
        <v>0</v>
      </c>
      <c r="BH232" s="134">
        <f>IF(N232="sníž. přenesená",J232,0)</f>
        <v>0</v>
      </c>
      <c r="BI232" s="134">
        <f>IF(N232="nulová",J232,0)</f>
        <v>0</v>
      </c>
      <c r="BJ232" s="16" t="s">
        <v>76</v>
      </c>
      <c r="BK232" s="134">
        <f>ROUND(I232*H232,2)</f>
        <v>0</v>
      </c>
      <c r="BL232" s="16" t="s">
        <v>145</v>
      </c>
      <c r="BM232" s="133" t="s">
        <v>526</v>
      </c>
    </row>
    <row r="233" spans="1:47" s="2" customFormat="1" ht="12">
      <c r="A233" s="235"/>
      <c r="B233" s="238"/>
      <c r="C233" s="235"/>
      <c r="D233" s="257" t="s">
        <v>125</v>
      </c>
      <c r="E233" s="235"/>
      <c r="F233" s="258" t="s">
        <v>527</v>
      </c>
      <c r="G233" s="235"/>
      <c r="H233" s="235"/>
      <c r="I233" s="135"/>
      <c r="J233" s="235"/>
      <c r="K233" s="235"/>
      <c r="L233" s="32"/>
      <c r="M233" s="136"/>
      <c r="N233" s="137"/>
      <c r="O233" s="52"/>
      <c r="P233" s="52"/>
      <c r="Q233" s="52"/>
      <c r="R233" s="52"/>
      <c r="S233" s="52"/>
      <c r="T233" s="53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T233" s="16" t="s">
        <v>125</v>
      </c>
      <c r="AU233" s="16" t="s">
        <v>78</v>
      </c>
    </row>
    <row r="234" spans="1:65" s="2" customFormat="1" ht="24.2" customHeight="1">
      <c r="A234" s="235"/>
      <c r="B234" s="238"/>
      <c r="C234" s="259" t="s">
        <v>528</v>
      </c>
      <c r="D234" s="259" t="s">
        <v>203</v>
      </c>
      <c r="E234" s="260" t="s">
        <v>156</v>
      </c>
      <c r="F234" s="261" t="s">
        <v>529</v>
      </c>
      <c r="G234" s="262" t="s">
        <v>144</v>
      </c>
      <c r="H234" s="263">
        <v>24</v>
      </c>
      <c r="I234" s="138"/>
      <c r="J234" s="273">
        <f>ROUND(I234*H234,2)</f>
        <v>0</v>
      </c>
      <c r="K234" s="261" t="s">
        <v>3</v>
      </c>
      <c r="L234" s="139"/>
      <c r="M234" s="140" t="s">
        <v>3</v>
      </c>
      <c r="N234" s="141" t="s">
        <v>42</v>
      </c>
      <c r="O234" s="52"/>
      <c r="P234" s="131">
        <f>O234*H234</f>
        <v>0</v>
      </c>
      <c r="Q234" s="131">
        <v>0</v>
      </c>
      <c r="R234" s="131">
        <f>Q234*H234</f>
        <v>0</v>
      </c>
      <c r="S234" s="131">
        <v>0</v>
      </c>
      <c r="T234" s="132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33" t="s">
        <v>207</v>
      </c>
      <c r="AT234" s="133" t="s">
        <v>203</v>
      </c>
      <c r="AU234" s="133" t="s">
        <v>78</v>
      </c>
      <c r="AY234" s="16" t="s">
        <v>114</v>
      </c>
      <c r="BE234" s="134">
        <f>IF(N234="základní",J234,0)</f>
        <v>0</v>
      </c>
      <c r="BF234" s="134">
        <f>IF(N234="snížená",J234,0)</f>
        <v>0</v>
      </c>
      <c r="BG234" s="134">
        <f>IF(N234="zákl. přenesená",J234,0)</f>
        <v>0</v>
      </c>
      <c r="BH234" s="134">
        <f>IF(N234="sníž. přenesená",J234,0)</f>
        <v>0</v>
      </c>
      <c r="BI234" s="134">
        <f>IF(N234="nulová",J234,0)</f>
        <v>0</v>
      </c>
      <c r="BJ234" s="16" t="s">
        <v>76</v>
      </c>
      <c r="BK234" s="134">
        <f>ROUND(I234*H234,2)</f>
        <v>0</v>
      </c>
      <c r="BL234" s="16" t="s">
        <v>145</v>
      </c>
      <c r="BM234" s="133" t="s">
        <v>530</v>
      </c>
    </row>
    <row r="235" spans="1:65" s="2" customFormat="1" ht="16.5" customHeight="1">
      <c r="A235" s="235"/>
      <c r="B235" s="238"/>
      <c r="C235" s="252" t="s">
        <v>531</v>
      </c>
      <c r="D235" s="252" t="s">
        <v>118</v>
      </c>
      <c r="E235" s="253" t="s">
        <v>532</v>
      </c>
      <c r="F235" s="254" t="s">
        <v>533</v>
      </c>
      <c r="G235" s="255" t="s">
        <v>206</v>
      </c>
      <c r="H235" s="256">
        <v>4</v>
      </c>
      <c r="I235" s="128"/>
      <c r="J235" s="270">
        <f>ROUND(I235*H235,2)</f>
        <v>0</v>
      </c>
      <c r="K235" s="254" t="s">
        <v>212</v>
      </c>
      <c r="L235" s="32"/>
      <c r="M235" s="129" t="s">
        <v>3</v>
      </c>
      <c r="N235" s="130" t="s">
        <v>42</v>
      </c>
      <c r="O235" s="52"/>
      <c r="P235" s="131">
        <f>O235*H235</f>
        <v>0</v>
      </c>
      <c r="Q235" s="131">
        <v>0</v>
      </c>
      <c r="R235" s="131">
        <f>Q235*H235</f>
        <v>0</v>
      </c>
      <c r="S235" s="131">
        <v>0</v>
      </c>
      <c r="T235" s="132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33" t="s">
        <v>145</v>
      </c>
      <c r="AT235" s="133" t="s">
        <v>118</v>
      </c>
      <c r="AU235" s="133" t="s">
        <v>78</v>
      </c>
      <c r="AY235" s="16" t="s">
        <v>114</v>
      </c>
      <c r="BE235" s="134">
        <f>IF(N235="základní",J235,0)</f>
        <v>0</v>
      </c>
      <c r="BF235" s="134">
        <f>IF(N235="snížená",J235,0)</f>
        <v>0</v>
      </c>
      <c r="BG235" s="134">
        <f>IF(N235="zákl. přenesená",J235,0)</f>
        <v>0</v>
      </c>
      <c r="BH235" s="134">
        <f>IF(N235="sníž. přenesená",J235,0)</f>
        <v>0</v>
      </c>
      <c r="BI235" s="134">
        <f>IF(N235="nulová",J235,0)</f>
        <v>0</v>
      </c>
      <c r="BJ235" s="16" t="s">
        <v>76</v>
      </c>
      <c r="BK235" s="134">
        <f>ROUND(I235*H235,2)</f>
        <v>0</v>
      </c>
      <c r="BL235" s="16" t="s">
        <v>145</v>
      </c>
      <c r="BM235" s="133" t="s">
        <v>534</v>
      </c>
    </row>
    <row r="236" spans="1:47" s="2" customFormat="1" ht="12">
      <c r="A236" s="235"/>
      <c r="B236" s="238"/>
      <c r="C236" s="235"/>
      <c r="D236" s="257" t="s">
        <v>125</v>
      </c>
      <c r="E236" s="235"/>
      <c r="F236" s="258" t="s">
        <v>535</v>
      </c>
      <c r="G236" s="235"/>
      <c r="H236" s="235"/>
      <c r="I236" s="135"/>
      <c r="J236" s="235"/>
      <c r="K236" s="235"/>
      <c r="L236" s="32"/>
      <c r="M236" s="136"/>
      <c r="N236" s="137"/>
      <c r="O236" s="52"/>
      <c r="P236" s="52"/>
      <c r="Q236" s="52"/>
      <c r="R236" s="52"/>
      <c r="S236" s="52"/>
      <c r="T236" s="53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T236" s="16" t="s">
        <v>125</v>
      </c>
      <c r="AU236" s="16" t="s">
        <v>78</v>
      </c>
    </row>
    <row r="237" spans="1:65" s="2" customFormat="1" ht="16.5" customHeight="1">
      <c r="A237" s="235"/>
      <c r="B237" s="238"/>
      <c r="C237" s="259" t="s">
        <v>536</v>
      </c>
      <c r="D237" s="259" t="s">
        <v>203</v>
      </c>
      <c r="E237" s="260" t="s">
        <v>537</v>
      </c>
      <c r="F237" s="261" t="s">
        <v>538</v>
      </c>
      <c r="G237" s="262" t="s">
        <v>144</v>
      </c>
      <c r="H237" s="263">
        <v>2</v>
      </c>
      <c r="I237" s="138"/>
      <c r="J237" s="273">
        <f>ROUND(I237*H237,2)</f>
        <v>0</v>
      </c>
      <c r="K237" s="261" t="s">
        <v>3</v>
      </c>
      <c r="L237" s="139"/>
      <c r="M237" s="140" t="s">
        <v>3</v>
      </c>
      <c r="N237" s="141" t="s">
        <v>42</v>
      </c>
      <c r="O237" s="52"/>
      <c r="P237" s="131">
        <f>O237*H237</f>
        <v>0</v>
      </c>
      <c r="Q237" s="131">
        <v>0</v>
      </c>
      <c r="R237" s="131">
        <f>Q237*H237</f>
        <v>0</v>
      </c>
      <c r="S237" s="131">
        <v>0</v>
      </c>
      <c r="T237" s="132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33" t="s">
        <v>207</v>
      </c>
      <c r="AT237" s="133" t="s">
        <v>203</v>
      </c>
      <c r="AU237" s="133" t="s">
        <v>78</v>
      </c>
      <c r="AY237" s="16" t="s">
        <v>114</v>
      </c>
      <c r="BE237" s="134">
        <f>IF(N237="základní",J237,0)</f>
        <v>0</v>
      </c>
      <c r="BF237" s="134">
        <f>IF(N237="snížená",J237,0)</f>
        <v>0</v>
      </c>
      <c r="BG237" s="134">
        <f>IF(N237="zákl. přenesená",J237,0)</f>
        <v>0</v>
      </c>
      <c r="BH237" s="134">
        <f>IF(N237="sníž. přenesená",J237,0)</f>
        <v>0</v>
      </c>
      <c r="BI237" s="134">
        <f>IF(N237="nulová",J237,0)</f>
        <v>0</v>
      </c>
      <c r="BJ237" s="16" t="s">
        <v>76</v>
      </c>
      <c r="BK237" s="134">
        <f>ROUND(I237*H237,2)</f>
        <v>0</v>
      </c>
      <c r="BL237" s="16" t="s">
        <v>145</v>
      </c>
      <c r="BM237" s="133" t="s">
        <v>539</v>
      </c>
    </row>
    <row r="238" spans="1:65" s="2" customFormat="1" ht="16.5" customHeight="1">
      <c r="A238" s="235"/>
      <c r="B238" s="238"/>
      <c r="C238" s="259" t="s">
        <v>540</v>
      </c>
      <c r="D238" s="259" t="s">
        <v>203</v>
      </c>
      <c r="E238" s="260" t="s">
        <v>541</v>
      </c>
      <c r="F238" s="261" t="s">
        <v>542</v>
      </c>
      <c r="G238" s="262" t="s">
        <v>3</v>
      </c>
      <c r="H238" s="263">
        <v>2</v>
      </c>
      <c r="I238" s="138"/>
      <c r="J238" s="273">
        <f>ROUND(I238*H238,2)</f>
        <v>0</v>
      </c>
      <c r="K238" s="261" t="s">
        <v>3</v>
      </c>
      <c r="L238" s="139"/>
      <c r="M238" s="140" t="s">
        <v>3</v>
      </c>
      <c r="N238" s="141" t="s">
        <v>42</v>
      </c>
      <c r="O238" s="52"/>
      <c r="P238" s="131">
        <f>O238*H238</f>
        <v>0</v>
      </c>
      <c r="Q238" s="131">
        <v>0</v>
      </c>
      <c r="R238" s="131">
        <f>Q238*H238</f>
        <v>0</v>
      </c>
      <c r="S238" s="131">
        <v>0</v>
      </c>
      <c r="T238" s="132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33" t="s">
        <v>207</v>
      </c>
      <c r="AT238" s="133" t="s">
        <v>203</v>
      </c>
      <c r="AU238" s="133" t="s">
        <v>78</v>
      </c>
      <c r="AY238" s="16" t="s">
        <v>114</v>
      </c>
      <c r="BE238" s="134">
        <f>IF(N238="základní",J238,0)</f>
        <v>0</v>
      </c>
      <c r="BF238" s="134">
        <f>IF(N238="snížená",J238,0)</f>
        <v>0</v>
      </c>
      <c r="BG238" s="134">
        <f>IF(N238="zákl. přenesená",J238,0)</f>
        <v>0</v>
      </c>
      <c r="BH238" s="134">
        <f>IF(N238="sníž. přenesená",J238,0)</f>
        <v>0</v>
      </c>
      <c r="BI238" s="134">
        <f>IF(N238="nulová",J238,0)</f>
        <v>0</v>
      </c>
      <c r="BJ238" s="16" t="s">
        <v>76</v>
      </c>
      <c r="BK238" s="134">
        <f>ROUND(I238*H238,2)</f>
        <v>0</v>
      </c>
      <c r="BL238" s="16" t="s">
        <v>145</v>
      </c>
      <c r="BM238" s="133" t="s">
        <v>543</v>
      </c>
    </row>
    <row r="239" spans="1:65" s="2" customFormat="1" ht="16.5" customHeight="1">
      <c r="A239" s="235"/>
      <c r="B239" s="238"/>
      <c r="C239" s="252" t="s">
        <v>544</v>
      </c>
      <c r="D239" s="252" t="s">
        <v>118</v>
      </c>
      <c r="E239" s="253" t="s">
        <v>545</v>
      </c>
      <c r="F239" s="254" t="s">
        <v>546</v>
      </c>
      <c r="G239" s="255" t="s">
        <v>206</v>
      </c>
      <c r="H239" s="256">
        <v>3</v>
      </c>
      <c r="I239" s="128"/>
      <c r="J239" s="270">
        <f>ROUND(I239*H239,2)</f>
        <v>0</v>
      </c>
      <c r="K239" s="254" t="s">
        <v>212</v>
      </c>
      <c r="L239" s="32"/>
      <c r="M239" s="129" t="s">
        <v>3</v>
      </c>
      <c r="N239" s="130" t="s">
        <v>42</v>
      </c>
      <c r="O239" s="52"/>
      <c r="P239" s="131">
        <f>O239*H239</f>
        <v>0</v>
      </c>
      <c r="Q239" s="131">
        <v>0</v>
      </c>
      <c r="R239" s="131">
        <f>Q239*H239</f>
        <v>0</v>
      </c>
      <c r="S239" s="131">
        <v>0</v>
      </c>
      <c r="T239" s="132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33" t="s">
        <v>145</v>
      </c>
      <c r="AT239" s="133" t="s">
        <v>118</v>
      </c>
      <c r="AU239" s="133" t="s">
        <v>78</v>
      </c>
      <c r="AY239" s="16" t="s">
        <v>114</v>
      </c>
      <c r="BE239" s="134">
        <f>IF(N239="základní",J239,0)</f>
        <v>0</v>
      </c>
      <c r="BF239" s="134">
        <f>IF(N239="snížená",J239,0)</f>
        <v>0</v>
      </c>
      <c r="BG239" s="134">
        <f>IF(N239="zákl. přenesená",J239,0)</f>
        <v>0</v>
      </c>
      <c r="BH239" s="134">
        <f>IF(N239="sníž. přenesená",J239,0)</f>
        <v>0</v>
      </c>
      <c r="BI239" s="134">
        <f>IF(N239="nulová",J239,0)</f>
        <v>0</v>
      </c>
      <c r="BJ239" s="16" t="s">
        <v>76</v>
      </c>
      <c r="BK239" s="134">
        <f>ROUND(I239*H239,2)</f>
        <v>0</v>
      </c>
      <c r="BL239" s="16" t="s">
        <v>145</v>
      </c>
      <c r="BM239" s="133" t="s">
        <v>547</v>
      </c>
    </row>
    <row r="240" spans="1:47" s="2" customFormat="1" ht="12">
      <c r="A240" s="235"/>
      <c r="B240" s="238"/>
      <c r="C240" s="235"/>
      <c r="D240" s="257" t="s">
        <v>125</v>
      </c>
      <c r="E240" s="235"/>
      <c r="F240" s="258" t="s">
        <v>548</v>
      </c>
      <c r="G240" s="235"/>
      <c r="H240" s="235"/>
      <c r="I240" s="135"/>
      <c r="J240" s="235"/>
      <c r="K240" s="235"/>
      <c r="L240" s="32"/>
      <c r="M240" s="136"/>
      <c r="N240" s="137"/>
      <c r="O240" s="52"/>
      <c r="P240" s="52"/>
      <c r="Q240" s="52"/>
      <c r="R240" s="52"/>
      <c r="S240" s="52"/>
      <c r="T240" s="53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T240" s="16" t="s">
        <v>125</v>
      </c>
      <c r="AU240" s="16" t="s">
        <v>78</v>
      </c>
    </row>
    <row r="241" spans="1:65" s="2" customFormat="1" ht="16.5" customHeight="1">
      <c r="A241" s="235"/>
      <c r="B241" s="238"/>
      <c r="C241" s="259" t="s">
        <v>549</v>
      </c>
      <c r="D241" s="259" t="s">
        <v>203</v>
      </c>
      <c r="E241" s="260" t="s">
        <v>550</v>
      </c>
      <c r="F241" s="261" t="s">
        <v>551</v>
      </c>
      <c r="G241" s="262" t="s">
        <v>144</v>
      </c>
      <c r="H241" s="263">
        <v>3</v>
      </c>
      <c r="I241" s="138"/>
      <c r="J241" s="273">
        <f>ROUND(I241*H241,2)</f>
        <v>0</v>
      </c>
      <c r="K241" s="261" t="s">
        <v>3</v>
      </c>
      <c r="L241" s="139"/>
      <c r="M241" s="140" t="s">
        <v>3</v>
      </c>
      <c r="N241" s="141" t="s">
        <v>42</v>
      </c>
      <c r="O241" s="52"/>
      <c r="P241" s="131">
        <f>O241*H241</f>
        <v>0</v>
      </c>
      <c r="Q241" s="131">
        <v>0</v>
      </c>
      <c r="R241" s="131">
        <f>Q241*H241</f>
        <v>0</v>
      </c>
      <c r="S241" s="131">
        <v>0</v>
      </c>
      <c r="T241" s="132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33" t="s">
        <v>207</v>
      </c>
      <c r="AT241" s="133" t="s">
        <v>203</v>
      </c>
      <c r="AU241" s="133" t="s">
        <v>78</v>
      </c>
      <c r="AY241" s="16" t="s">
        <v>114</v>
      </c>
      <c r="BE241" s="134">
        <f>IF(N241="základní",J241,0)</f>
        <v>0</v>
      </c>
      <c r="BF241" s="134">
        <f>IF(N241="snížená",J241,0)</f>
        <v>0</v>
      </c>
      <c r="BG241" s="134">
        <f>IF(N241="zákl. přenesená",J241,0)</f>
        <v>0</v>
      </c>
      <c r="BH241" s="134">
        <f>IF(N241="sníž. přenesená",J241,0)</f>
        <v>0</v>
      </c>
      <c r="BI241" s="134">
        <f>IF(N241="nulová",J241,0)</f>
        <v>0</v>
      </c>
      <c r="BJ241" s="16" t="s">
        <v>76</v>
      </c>
      <c r="BK241" s="134">
        <f>ROUND(I241*H241,2)</f>
        <v>0</v>
      </c>
      <c r="BL241" s="16" t="s">
        <v>145</v>
      </c>
      <c r="BM241" s="133" t="s">
        <v>552</v>
      </c>
    </row>
    <row r="242" spans="1:65" s="2" customFormat="1" ht="16.5" customHeight="1">
      <c r="A242" s="235"/>
      <c r="B242" s="238"/>
      <c r="C242" s="252" t="s">
        <v>553</v>
      </c>
      <c r="D242" s="252" t="s">
        <v>118</v>
      </c>
      <c r="E242" s="253" t="s">
        <v>554</v>
      </c>
      <c r="F242" s="254" t="s">
        <v>555</v>
      </c>
      <c r="G242" s="255" t="s">
        <v>206</v>
      </c>
      <c r="H242" s="256">
        <v>2</v>
      </c>
      <c r="I242" s="128"/>
      <c r="J242" s="270">
        <f>ROUND(I242*H242,2)</f>
        <v>0</v>
      </c>
      <c r="K242" s="254" t="s">
        <v>556</v>
      </c>
      <c r="L242" s="32"/>
      <c r="M242" s="129" t="s">
        <v>3</v>
      </c>
      <c r="N242" s="130" t="s">
        <v>42</v>
      </c>
      <c r="O242" s="52"/>
      <c r="P242" s="131">
        <f>O242*H242</f>
        <v>0</v>
      </c>
      <c r="Q242" s="131">
        <v>0</v>
      </c>
      <c r="R242" s="131">
        <f>Q242*H242</f>
        <v>0</v>
      </c>
      <c r="S242" s="131">
        <v>0</v>
      </c>
      <c r="T242" s="132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33" t="s">
        <v>145</v>
      </c>
      <c r="AT242" s="133" t="s">
        <v>118</v>
      </c>
      <c r="AU242" s="133" t="s">
        <v>78</v>
      </c>
      <c r="AY242" s="16" t="s">
        <v>114</v>
      </c>
      <c r="BE242" s="134">
        <f>IF(N242="základní",J242,0)</f>
        <v>0</v>
      </c>
      <c r="BF242" s="134">
        <f>IF(N242="snížená",J242,0)</f>
        <v>0</v>
      </c>
      <c r="BG242" s="134">
        <f>IF(N242="zákl. přenesená",J242,0)</f>
        <v>0</v>
      </c>
      <c r="BH242" s="134">
        <f>IF(N242="sníž. přenesená",J242,0)</f>
        <v>0</v>
      </c>
      <c r="BI242" s="134">
        <f>IF(N242="nulová",J242,0)</f>
        <v>0</v>
      </c>
      <c r="BJ242" s="16" t="s">
        <v>76</v>
      </c>
      <c r="BK242" s="134">
        <f>ROUND(I242*H242,2)</f>
        <v>0</v>
      </c>
      <c r="BL242" s="16" t="s">
        <v>145</v>
      </c>
      <c r="BM242" s="133" t="s">
        <v>557</v>
      </c>
    </row>
    <row r="243" spans="1:47" s="2" customFormat="1" ht="12">
      <c r="A243" s="235"/>
      <c r="B243" s="238"/>
      <c r="C243" s="235"/>
      <c r="D243" s="257" t="s">
        <v>125</v>
      </c>
      <c r="E243" s="235"/>
      <c r="F243" s="258" t="s">
        <v>558</v>
      </c>
      <c r="G243" s="235"/>
      <c r="H243" s="235"/>
      <c r="I243" s="135"/>
      <c r="J243" s="235"/>
      <c r="K243" s="235"/>
      <c r="L243" s="32"/>
      <c r="M243" s="136"/>
      <c r="N243" s="137"/>
      <c r="O243" s="52"/>
      <c r="P243" s="52"/>
      <c r="Q243" s="52"/>
      <c r="R243" s="52"/>
      <c r="S243" s="52"/>
      <c r="T243" s="53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T243" s="16" t="s">
        <v>125</v>
      </c>
      <c r="AU243" s="16" t="s">
        <v>78</v>
      </c>
    </row>
    <row r="244" spans="1:65" s="2" customFormat="1" ht="16.5" customHeight="1">
      <c r="A244" s="235"/>
      <c r="B244" s="238"/>
      <c r="C244" s="259" t="s">
        <v>559</v>
      </c>
      <c r="D244" s="259" t="s">
        <v>203</v>
      </c>
      <c r="E244" s="260" t="s">
        <v>560</v>
      </c>
      <c r="F244" s="261" t="s">
        <v>561</v>
      </c>
      <c r="G244" s="262" t="s">
        <v>206</v>
      </c>
      <c r="H244" s="263">
        <v>2</v>
      </c>
      <c r="I244" s="138"/>
      <c r="J244" s="273">
        <f>ROUND(I244*H244,2)</f>
        <v>0</v>
      </c>
      <c r="K244" s="261" t="s">
        <v>3</v>
      </c>
      <c r="L244" s="139"/>
      <c r="M244" s="140" t="s">
        <v>3</v>
      </c>
      <c r="N244" s="141" t="s">
        <v>42</v>
      </c>
      <c r="O244" s="52"/>
      <c r="P244" s="131">
        <f>O244*H244</f>
        <v>0</v>
      </c>
      <c r="Q244" s="131">
        <v>0.0026</v>
      </c>
      <c r="R244" s="131">
        <f>Q244*H244</f>
        <v>0.0052</v>
      </c>
      <c r="S244" s="131">
        <v>0</v>
      </c>
      <c r="T244" s="132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33" t="s">
        <v>207</v>
      </c>
      <c r="AT244" s="133" t="s">
        <v>203</v>
      </c>
      <c r="AU244" s="133" t="s">
        <v>78</v>
      </c>
      <c r="AY244" s="16" t="s">
        <v>114</v>
      </c>
      <c r="BE244" s="134">
        <f>IF(N244="základní",J244,0)</f>
        <v>0</v>
      </c>
      <c r="BF244" s="134">
        <f>IF(N244="snížená",J244,0)</f>
        <v>0</v>
      </c>
      <c r="BG244" s="134">
        <f>IF(N244="zákl. přenesená",J244,0)</f>
        <v>0</v>
      </c>
      <c r="BH244" s="134">
        <f>IF(N244="sníž. přenesená",J244,0)</f>
        <v>0</v>
      </c>
      <c r="BI244" s="134">
        <f>IF(N244="nulová",J244,0)</f>
        <v>0</v>
      </c>
      <c r="BJ244" s="16" t="s">
        <v>76</v>
      </c>
      <c r="BK244" s="134">
        <f>ROUND(I244*H244,2)</f>
        <v>0</v>
      </c>
      <c r="BL244" s="16" t="s">
        <v>145</v>
      </c>
      <c r="BM244" s="133" t="s">
        <v>562</v>
      </c>
    </row>
    <row r="245" spans="1:65" s="2" customFormat="1" ht="24.2" customHeight="1">
      <c r="A245" s="235"/>
      <c r="B245" s="238"/>
      <c r="C245" s="252" t="s">
        <v>563</v>
      </c>
      <c r="D245" s="252" t="s">
        <v>118</v>
      </c>
      <c r="E245" s="253" t="s">
        <v>564</v>
      </c>
      <c r="F245" s="254" t="s">
        <v>565</v>
      </c>
      <c r="G245" s="255" t="s">
        <v>199</v>
      </c>
      <c r="H245" s="256">
        <v>35</v>
      </c>
      <c r="I245" s="128"/>
      <c r="J245" s="270">
        <f>ROUND(I245*H245,2)</f>
        <v>0</v>
      </c>
      <c r="K245" s="254" t="s">
        <v>122</v>
      </c>
      <c r="L245" s="32"/>
      <c r="M245" s="129" t="s">
        <v>3</v>
      </c>
      <c r="N245" s="130" t="s">
        <v>42</v>
      </c>
      <c r="O245" s="52"/>
      <c r="P245" s="131">
        <f>O245*H245</f>
        <v>0</v>
      </c>
      <c r="Q245" s="131">
        <v>0</v>
      </c>
      <c r="R245" s="131">
        <f>Q245*H245</f>
        <v>0</v>
      </c>
      <c r="S245" s="131">
        <v>0</v>
      </c>
      <c r="T245" s="132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33" t="s">
        <v>145</v>
      </c>
      <c r="AT245" s="133" t="s">
        <v>118</v>
      </c>
      <c r="AU245" s="133" t="s">
        <v>78</v>
      </c>
      <c r="AY245" s="16" t="s">
        <v>114</v>
      </c>
      <c r="BE245" s="134">
        <f>IF(N245="základní",J245,0)</f>
        <v>0</v>
      </c>
      <c r="BF245" s="134">
        <f>IF(N245="snížená",J245,0)</f>
        <v>0</v>
      </c>
      <c r="BG245" s="134">
        <f>IF(N245="zákl. přenesená",J245,0)</f>
        <v>0</v>
      </c>
      <c r="BH245" s="134">
        <f>IF(N245="sníž. přenesená",J245,0)</f>
        <v>0</v>
      </c>
      <c r="BI245" s="134">
        <f>IF(N245="nulová",J245,0)</f>
        <v>0</v>
      </c>
      <c r="BJ245" s="16" t="s">
        <v>76</v>
      </c>
      <c r="BK245" s="134">
        <f>ROUND(I245*H245,2)</f>
        <v>0</v>
      </c>
      <c r="BL245" s="16" t="s">
        <v>145</v>
      </c>
      <c r="BM245" s="133" t="s">
        <v>566</v>
      </c>
    </row>
    <row r="246" spans="1:47" s="2" customFormat="1" ht="12">
      <c r="A246" s="235"/>
      <c r="B246" s="238"/>
      <c r="C246" s="235"/>
      <c r="D246" s="257" t="s">
        <v>125</v>
      </c>
      <c r="E246" s="235"/>
      <c r="F246" s="258" t="s">
        <v>567</v>
      </c>
      <c r="G246" s="235"/>
      <c r="H246" s="235"/>
      <c r="I246" s="135"/>
      <c r="J246" s="235"/>
      <c r="K246" s="235"/>
      <c r="L246" s="32"/>
      <c r="M246" s="136"/>
      <c r="N246" s="137"/>
      <c r="O246" s="52"/>
      <c r="P246" s="52"/>
      <c r="Q246" s="52"/>
      <c r="R246" s="52"/>
      <c r="S246" s="52"/>
      <c r="T246" s="53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T246" s="16" t="s">
        <v>125</v>
      </c>
      <c r="AU246" s="16" t="s">
        <v>78</v>
      </c>
    </row>
    <row r="247" spans="1:65" s="2" customFormat="1" ht="16.5" customHeight="1">
      <c r="A247" s="235"/>
      <c r="B247" s="238"/>
      <c r="C247" s="259" t="s">
        <v>568</v>
      </c>
      <c r="D247" s="259" t="s">
        <v>203</v>
      </c>
      <c r="E247" s="260" t="s">
        <v>569</v>
      </c>
      <c r="F247" s="261" t="s">
        <v>570</v>
      </c>
      <c r="G247" s="262" t="s">
        <v>199</v>
      </c>
      <c r="H247" s="263">
        <v>35</v>
      </c>
      <c r="I247" s="138"/>
      <c r="J247" s="273">
        <f>ROUND(I247*H247,2)</f>
        <v>0</v>
      </c>
      <c r="K247" s="261" t="s">
        <v>3</v>
      </c>
      <c r="L247" s="139"/>
      <c r="M247" s="140" t="s">
        <v>3</v>
      </c>
      <c r="N247" s="141" t="s">
        <v>42</v>
      </c>
      <c r="O247" s="52"/>
      <c r="P247" s="131">
        <f>O247*H247</f>
        <v>0</v>
      </c>
      <c r="Q247" s="131">
        <v>0</v>
      </c>
      <c r="R247" s="131">
        <f>Q247*H247</f>
        <v>0</v>
      </c>
      <c r="S247" s="131">
        <v>0</v>
      </c>
      <c r="T247" s="132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33" t="s">
        <v>207</v>
      </c>
      <c r="AT247" s="133" t="s">
        <v>203</v>
      </c>
      <c r="AU247" s="133" t="s">
        <v>78</v>
      </c>
      <c r="AY247" s="16" t="s">
        <v>114</v>
      </c>
      <c r="BE247" s="134">
        <f>IF(N247="základní",J247,0)</f>
        <v>0</v>
      </c>
      <c r="BF247" s="134">
        <f>IF(N247="snížená",J247,0)</f>
        <v>0</v>
      </c>
      <c r="BG247" s="134">
        <f>IF(N247="zákl. přenesená",J247,0)</f>
        <v>0</v>
      </c>
      <c r="BH247" s="134">
        <f>IF(N247="sníž. přenesená",J247,0)</f>
        <v>0</v>
      </c>
      <c r="BI247" s="134">
        <f>IF(N247="nulová",J247,0)</f>
        <v>0</v>
      </c>
      <c r="BJ247" s="16" t="s">
        <v>76</v>
      </c>
      <c r="BK247" s="134">
        <f>ROUND(I247*H247,2)</f>
        <v>0</v>
      </c>
      <c r="BL247" s="16" t="s">
        <v>145</v>
      </c>
      <c r="BM247" s="133" t="s">
        <v>571</v>
      </c>
    </row>
    <row r="248" spans="1:65" s="2" customFormat="1" ht="16.5" customHeight="1">
      <c r="A248" s="235"/>
      <c r="B248" s="238"/>
      <c r="C248" s="259" t="s">
        <v>572</v>
      </c>
      <c r="D248" s="259" t="s">
        <v>203</v>
      </c>
      <c r="E248" s="260" t="s">
        <v>573</v>
      </c>
      <c r="F248" s="261" t="s">
        <v>574</v>
      </c>
      <c r="G248" s="262" t="s">
        <v>203</v>
      </c>
      <c r="H248" s="263">
        <v>280</v>
      </c>
      <c r="I248" s="138"/>
      <c r="J248" s="273">
        <f>ROUND(I248*H248,2)</f>
        <v>0</v>
      </c>
      <c r="K248" s="261" t="s">
        <v>3</v>
      </c>
      <c r="L248" s="139"/>
      <c r="M248" s="140" t="s">
        <v>3</v>
      </c>
      <c r="N248" s="141" t="s">
        <v>42</v>
      </c>
      <c r="O248" s="52"/>
      <c r="P248" s="131">
        <f>O248*H248</f>
        <v>0</v>
      </c>
      <c r="Q248" s="131">
        <v>0</v>
      </c>
      <c r="R248" s="131">
        <f>Q248*H248</f>
        <v>0</v>
      </c>
      <c r="S248" s="131">
        <v>0</v>
      </c>
      <c r="T248" s="132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33" t="s">
        <v>207</v>
      </c>
      <c r="AT248" s="133" t="s">
        <v>203</v>
      </c>
      <c r="AU248" s="133" t="s">
        <v>78</v>
      </c>
      <c r="AY248" s="16" t="s">
        <v>114</v>
      </c>
      <c r="BE248" s="134">
        <f>IF(N248="základní",J248,0)</f>
        <v>0</v>
      </c>
      <c r="BF248" s="134">
        <f>IF(N248="snížená",J248,0)</f>
        <v>0</v>
      </c>
      <c r="BG248" s="134">
        <f>IF(N248="zákl. přenesená",J248,0)</f>
        <v>0</v>
      </c>
      <c r="BH248" s="134">
        <f>IF(N248="sníž. přenesená",J248,0)</f>
        <v>0</v>
      </c>
      <c r="BI248" s="134">
        <f>IF(N248="nulová",J248,0)</f>
        <v>0</v>
      </c>
      <c r="BJ248" s="16" t="s">
        <v>76</v>
      </c>
      <c r="BK248" s="134">
        <f>ROUND(I248*H248,2)</f>
        <v>0</v>
      </c>
      <c r="BL248" s="16" t="s">
        <v>145</v>
      </c>
      <c r="BM248" s="133" t="s">
        <v>575</v>
      </c>
    </row>
    <row r="249" spans="1:65" s="2" customFormat="1" ht="24.2" customHeight="1">
      <c r="A249" s="235"/>
      <c r="B249" s="238"/>
      <c r="C249" s="252" t="s">
        <v>76</v>
      </c>
      <c r="D249" s="252" t="s">
        <v>118</v>
      </c>
      <c r="E249" s="253" t="s">
        <v>576</v>
      </c>
      <c r="F249" s="254" t="s">
        <v>577</v>
      </c>
      <c r="G249" s="255" t="s">
        <v>206</v>
      </c>
      <c r="H249" s="256">
        <v>360</v>
      </c>
      <c r="I249" s="128"/>
      <c r="J249" s="270">
        <f>ROUND(I249*H249,2)</f>
        <v>0</v>
      </c>
      <c r="K249" s="254" t="s">
        <v>212</v>
      </c>
      <c r="L249" s="32"/>
      <c r="M249" s="129" t="s">
        <v>3</v>
      </c>
      <c r="N249" s="130" t="s">
        <v>42</v>
      </c>
      <c r="O249" s="52"/>
      <c r="P249" s="131">
        <f>O249*H249</f>
        <v>0</v>
      </c>
      <c r="Q249" s="131">
        <v>0</v>
      </c>
      <c r="R249" s="131">
        <f>Q249*H249</f>
        <v>0</v>
      </c>
      <c r="S249" s="131">
        <v>0</v>
      </c>
      <c r="T249" s="132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33" t="s">
        <v>145</v>
      </c>
      <c r="AT249" s="133" t="s">
        <v>118</v>
      </c>
      <c r="AU249" s="133" t="s">
        <v>78</v>
      </c>
      <c r="AY249" s="16" t="s">
        <v>114</v>
      </c>
      <c r="BE249" s="134">
        <f>IF(N249="základní",J249,0)</f>
        <v>0</v>
      </c>
      <c r="BF249" s="134">
        <f>IF(N249="snížená",J249,0)</f>
        <v>0</v>
      </c>
      <c r="BG249" s="134">
        <f>IF(N249="zákl. přenesená",J249,0)</f>
        <v>0</v>
      </c>
      <c r="BH249" s="134">
        <f>IF(N249="sníž. přenesená",J249,0)</f>
        <v>0</v>
      </c>
      <c r="BI249" s="134">
        <f>IF(N249="nulová",J249,0)</f>
        <v>0</v>
      </c>
      <c r="BJ249" s="16" t="s">
        <v>76</v>
      </c>
      <c r="BK249" s="134">
        <f>ROUND(I249*H249,2)</f>
        <v>0</v>
      </c>
      <c r="BL249" s="16" t="s">
        <v>145</v>
      </c>
      <c r="BM249" s="133" t="s">
        <v>578</v>
      </c>
    </row>
    <row r="250" spans="1:47" s="2" customFormat="1" ht="12">
      <c r="A250" s="235"/>
      <c r="B250" s="238"/>
      <c r="C250" s="235"/>
      <c r="D250" s="257" t="s">
        <v>125</v>
      </c>
      <c r="E250" s="235"/>
      <c r="F250" s="258" t="s">
        <v>579</v>
      </c>
      <c r="G250" s="235"/>
      <c r="H250" s="235"/>
      <c r="I250" s="135"/>
      <c r="J250" s="235"/>
      <c r="K250" s="235"/>
      <c r="L250" s="32"/>
      <c r="M250" s="136"/>
      <c r="N250" s="137"/>
      <c r="O250" s="52"/>
      <c r="P250" s="52"/>
      <c r="Q250" s="52"/>
      <c r="R250" s="52"/>
      <c r="S250" s="52"/>
      <c r="T250" s="53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T250" s="16" t="s">
        <v>125</v>
      </c>
      <c r="AU250" s="16" t="s">
        <v>78</v>
      </c>
    </row>
    <row r="251" spans="1:65" s="2" customFormat="1" ht="16.5" customHeight="1">
      <c r="A251" s="235"/>
      <c r="B251" s="238"/>
      <c r="C251" s="259" t="s">
        <v>78</v>
      </c>
      <c r="D251" s="259" t="s">
        <v>203</v>
      </c>
      <c r="E251" s="260" t="s">
        <v>580</v>
      </c>
      <c r="F251" s="261" t="s">
        <v>581</v>
      </c>
      <c r="G251" s="262" t="s">
        <v>206</v>
      </c>
      <c r="H251" s="263">
        <v>151</v>
      </c>
      <c r="I251" s="138"/>
      <c r="J251" s="273">
        <f>ROUND(I251*H251,2)</f>
        <v>0</v>
      </c>
      <c r="K251" s="261" t="s">
        <v>3</v>
      </c>
      <c r="L251" s="139"/>
      <c r="M251" s="140" t="s">
        <v>3</v>
      </c>
      <c r="N251" s="141" t="s">
        <v>42</v>
      </c>
      <c r="O251" s="52"/>
      <c r="P251" s="131">
        <f>O251*H251</f>
        <v>0</v>
      </c>
      <c r="Q251" s="131">
        <v>0</v>
      </c>
      <c r="R251" s="131">
        <f>Q251*H251</f>
        <v>0</v>
      </c>
      <c r="S251" s="131">
        <v>0</v>
      </c>
      <c r="T251" s="132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33" t="s">
        <v>207</v>
      </c>
      <c r="AT251" s="133" t="s">
        <v>203</v>
      </c>
      <c r="AU251" s="133" t="s">
        <v>78</v>
      </c>
      <c r="AY251" s="16" t="s">
        <v>114</v>
      </c>
      <c r="BE251" s="134">
        <f>IF(N251="základní",J251,0)</f>
        <v>0</v>
      </c>
      <c r="BF251" s="134">
        <f>IF(N251="snížená",J251,0)</f>
        <v>0</v>
      </c>
      <c r="BG251" s="134">
        <f>IF(N251="zákl. přenesená",J251,0)</f>
        <v>0</v>
      </c>
      <c r="BH251" s="134">
        <f>IF(N251="sníž. přenesená",J251,0)</f>
        <v>0</v>
      </c>
      <c r="BI251" s="134">
        <f>IF(N251="nulová",J251,0)</f>
        <v>0</v>
      </c>
      <c r="BJ251" s="16" t="s">
        <v>76</v>
      </c>
      <c r="BK251" s="134">
        <f>ROUND(I251*H251,2)</f>
        <v>0</v>
      </c>
      <c r="BL251" s="16" t="s">
        <v>145</v>
      </c>
      <c r="BM251" s="133" t="s">
        <v>582</v>
      </c>
    </row>
    <row r="252" spans="1:65" s="2" customFormat="1" ht="24.2" customHeight="1">
      <c r="A252" s="235"/>
      <c r="B252" s="238"/>
      <c r="C252" s="259" t="s">
        <v>123</v>
      </c>
      <c r="D252" s="259" t="s">
        <v>203</v>
      </c>
      <c r="E252" s="260" t="s">
        <v>583</v>
      </c>
      <c r="F252" s="261" t="s">
        <v>584</v>
      </c>
      <c r="G252" s="262" t="s">
        <v>206</v>
      </c>
      <c r="H252" s="263">
        <v>1122</v>
      </c>
      <c r="I252" s="138"/>
      <c r="J252" s="273">
        <f>ROUND(I252*H252,2)</f>
        <v>0</v>
      </c>
      <c r="K252" s="261" t="s">
        <v>3</v>
      </c>
      <c r="L252" s="139"/>
      <c r="M252" s="140" t="s">
        <v>3</v>
      </c>
      <c r="N252" s="141" t="s">
        <v>42</v>
      </c>
      <c r="O252" s="52"/>
      <c r="P252" s="131">
        <f>O252*H252</f>
        <v>0</v>
      </c>
      <c r="Q252" s="131">
        <v>0.0004</v>
      </c>
      <c r="R252" s="131">
        <f>Q252*H252</f>
        <v>0.44880000000000003</v>
      </c>
      <c r="S252" s="131">
        <v>0</v>
      </c>
      <c r="T252" s="132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33" t="s">
        <v>207</v>
      </c>
      <c r="AT252" s="133" t="s">
        <v>203</v>
      </c>
      <c r="AU252" s="133" t="s">
        <v>78</v>
      </c>
      <c r="AY252" s="16" t="s">
        <v>114</v>
      </c>
      <c r="BE252" s="134">
        <f>IF(N252="základní",J252,0)</f>
        <v>0</v>
      </c>
      <c r="BF252" s="134">
        <f>IF(N252="snížená",J252,0)</f>
        <v>0</v>
      </c>
      <c r="BG252" s="134">
        <f>IF(N252="zákl. přenesená",J252,0)</f>
        <v>0</v>
      </c>
      <c r="BH252" s="134">
        <f>IF(N252="sníž. přenesená",J252,0)</f>
        <v>0</v>
      </c>
      <c r="BI252" s="134">
        <f>IF(N252="nulová",J252,0)</f>
        <v>0</v>
      </c>
      <c r="BJ252" s="16" t="s">
        <v>76</v>
      </c>
      <c r="BK252" s="134">
        <f>ROUND(I252*H252,2)</f>
        <v>0</v>
      </c>
      <c r="BL252" s="16" t="s">
        <v>145</v>
      </c>
      <c r="BM252" s="133" t="s">
        <v>585</v>
      </c>
    </row>
    <row r="253" spans="1:47" s="2" customFormat="1" ht="19.5">
      <c r="A253" s="235"/>
      <c r="B253" s="238"/>
      <c r="C253" s="235"/>
      <c r="D253" s="266" t="s">
        <v>312</v>
      </c>
      <c r="E253" s="235"/>
      <c r="F253" s="269" t="s">
        <v>586</v>
      </c>
      <c r="G253" s="235"/>
      <c r="H253" s="235"/>
      <c r="I253" s="135"/>
      <c r="J253" s="235"/>
      <c r="K253" s="235"/>
      <c r="L253" s="32"/>
      <c r="M253" s="136"/>
      <c r="N253" s="137"/>
      <c r="O253" s="52"/>
      <c r="P253" s="52"/>
      <c r="Q253" s="52"/>
      <c r="R253" s="52"/>
      <c r="S253" s="52"/>
      <c r="T253" s="53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T253" s="16" t="s">
        <v>312</v>
      </c>
      <c r="AU253" s="16" t="s">
        <v>78</v>
      </c>
    </row>
    <row r="254" spans="1:65" s="2" customFormat="1" ht="16.5" customHeight="1">
      <c r="A254" s="235"/>
      <c r="B254" s="238"/>
      <c r="C254" s="259" t="s">
        <v>587</v>
      </c>
      <c r="D254" s="259" t="s">
        <v>203</v>
      </c>
      <c r="E254" s="260" t="s">
        <v>588</v>
      </c>
      <c r="F254" s="261" t="s">
        <v>589</v>
      </c>
      <c r="G254" s="262" t="s">
        <v>206</v>
      </c>
      <c r="H254" s="263">
        <v>298</v>
      </c>
      <c r="I254" s="138"/>
      <c r="J254" s="273">
        <f aca="true" t="shared" si="20" ref="J254:J260">ROUND(I254*H254,2)</f>
        <v>0</v>
      </c>
      <c r="K254" s="261" t="s">
        <v>3</v>
      </c>
      <c r="L254" s="139"/>
      <c r="M254" s="140" t="s">
        <v>3</v>
      </c>
      <c r="N254" s="141" t="s">
        <v>42</v>
      </c>
      <c r="O254" s="52"/>
      <c r="P254" s="131">
        <f aca="true" t="shared" si="21" ref="P254:P260">O254*H254</f>
        <v>0</v>
      </c>
      <c r="Q254" s="131">
        <v>2E-05</v>
      </c>
      <c r="R254" s="131">
        <f aca="true" t="shared" si="22" ref="R254:R260">Q254*H254</f>
        <v>0.005960000000000001</v>
      </c>
      <c r="S254" s="131">
        <v>0</v>
      </c>
      <c r="T254" s="132">
        <f aca="true" t="shared" si="23" ref="T254:T260"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33" t="s">
        <v>207</v>
      </c>
      <c r="AT254" s="133" t="s">
        <v>203</v>
      </c>
      <c r="AU254" s="133" t="s">
        <v>78</v>
      </c>
      <c r="AY254" s="16" t="s">
        <v>114</v>
      </c>
      <c r="BE254" s="134">
        <f aca="true" t="shared" si="24" ref="BE254:BE260">IF(N254="základní",J254,0)</f>
        <v>0</v>
      </c>
      <c r="BF254" s="134">
        <f aca="true" t="shared" si="25" ref="BF254:BF260">IF(N254="snížená",J254,0)</f>
        <v>0</v>
      </c>
      <c r="BG254" s="134">
        <f aca="true" t="shared" si="26" ref="BG254:BG260">IF(N254="zákl. přenesená",J254,0)</f>
        <v>0</v>
      </c>
      <c r="BH254" s="134">
        <f aca="true" t="shared" si="27" ref="BH254:BH260">IF(N254="sníž. přenesená",J254,0)</f>
        <v>0</v>
      </c>
      <c r="BI254" s="134">
        <f aca="true" t="shared" si="28" ref="BI254:BI260">IF(N254="nulová",J254,0)</f>
        <v>0</v>
      </c>
      <c r="BJ254" s="16" t="s">
        <v>76</v>
      </c>
      <c r="BK254" s="134">
        <f aca="true" t="shared" si="29" ref="BK254:BK260">ROUND(I254*H254,2)</f>
        <v>0</v>
      </c>
      <c r="BL254" s="16" t="s">
        <v>145</v>
      </c>
      <c r="BM254" s="133" t="s">
        <v>590</v>
      </c>
    </row>
    <row r="255" spans="1:65" s="2" customFormat="1" ht="16.5" customHeight="1">
      <c r="A255" s="235"/>
      <c r="B255" s="238"/>
      <c r="C255" s="259" t="s">
        <v>591</v>
      </c>
      <c r="D255" s="259" t="s">
        <v>203</v>
      </c>
      <c r="E255" s="260" t="s">
        <v>592</v>
      </c>
      <c r="F255" s="261" t="s">
        <v>593</v>
      </c>
      <c r="G255" s="262" t="s">
        <v>206</v>
      </c>
      <c r="H255" s="263">
        <v>596</v>
      </c>
      <c r="I255" s="138"/>
      <c r="J255" s="273">
        <f t="shared" si="20"/>
        <v>0</v>
      </c>
      <c r="K255" s="261" t="s">
        <v>3</v>
      </c>
      <c r="L255" s="139"/>
      <c r="M255" s="140" t="s">
        <v>3</v>
      </c>
      <c r="N255" s="141" t="s">
        <v>42</v>
      </c>
      <c r="O255" s="52"/>
      <c r="P255" s="131">
        <f t="shared" si="21"/>
        <v>0</v>
      </c>
      <c r="Q255" s="131">
        <v>3E-05</v>
      </c>
      <c r="R255" s="131">
        <f t="shared" si="22"/>
        <v>0.01788</v>
      </c>
      <c r="S255" s="131">
        <v>0</v>
      </c>
      <c r="T255" s="132">
        <f t="shared" si="2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33" t="s">
        <v>207</v>
      </c>
      <c r="AT255" s="133" t="s">
        <v>203</v>
      </c>
      <c r="AU255" s="133" t="s">
        <v>78</v>
      </c>
      <c r="AY255" s="16" t="s">
        <v>114</v>
      </c>
      <c r="BE255" s="134">
        <f t="shared" si="24"/>
        <v>0</v>
      </c>
      <c r="BF255" s="134">
        <f t="shared" si="25"/>
        <v>0</v>
      </c>
      <c r="BG255" s="134">
        <f t="shared" si="26"/>
        <v>0</v>
      </c>
      <c r="BH255" s="134">
        <f t="shared" si="27"/>
        <v>0</v>
      </c>
      <c r="BI255" s="134">
        <f t="shared" si="28"/>
        <v>0</v>
      </c>
      <c r="BJ255" s="16" t="s">
        <v>76</v>
      </c>
      <c r="BK255" s="134">
        <f t="shared" si="29"/>
        <v>0</v>
      </c>
      <c r="BL255" s="16" t="s">
        <v>145</v>
      </c>
      <c r="BM255" s="133" t="s">
        <v>594</v>
      </c>
    </row>
    <row r="256" spans="1:65" s="2" customFormat="1" ht="16.5" customHeight="1">
      <c r="A256" s="235"/>
      <c r="B256" s="238"/>
      <c r="C256" s="259" t="s">
        <v>595</v>
      </c>
      <c r="D256" s="259" t="s">
        <v>203</v>
      </c>
      <c r="E256" s="260" t="s">
        <v>596</v>
      </c>
      <c r="F256" s="261" t="s">
        <v>597</v>
      </c>
      <c r="G256" s="262" t="s">
        <v>206</v>
      </c>
      <c r="H256" s="263">
        <v>894</v>
      </c>
      <c r="I256" s="138"/>
      <c r="J256" s="273">
        <f t="shared" si="20"/>
        <v>0</v>
      </c>
      <c r="K256" s="261" t="s">
        <v>3</v>
      </c>
      <c r="L256" s="139"/>
      <c r="M256" s="140" t="s">
        <v>3</v>
      </c>
      <c r="N256" s="141" t="s">
        <v>42</v>
      </c>
      <c r="O256" s="52"/>
      <c r="P256" s="131">
        <f t="shared" si="21"/>
        <v>0</v>
      </c>
      <c r="Q256" s="131">
        <v>0</v>
      </c>
      <c r="R256" s="131">
        <f t="shared" si="22"/>
        <v>0</v>
      </c>
      <c r="S256" s="131">
        <v>0</v>
      </c>
      <c r="T256" s="132">
        <f t="shared" si="2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33" t="s">
        <v>207</v>
      </c>
      <c r="AT256" s="133" t="s">
        <v>203</v>
      </c>
      <c r="AU256" s="133" t="s">
        <v>78</v>
      </c>
      <c r="AY256" s="16" t="s">
        <v>114</v>
      </c>
      <c r="BE256" s="134">
        <f t="shared" si="24"/>
        <v>0</v>
      </c>
      <c r="BF256" s="134">
        <f t="shared" si="25"/>
        <v>0</v>
      </c>
      <c r="BG256" s="134">
        <f t="shared" si="26"/>
        <v>0</v>
      </c>
      <c r="BH256" s="134">
        <f t="shared" si="27"/>
        <v>0</v>
      </c>
      <c r="BI256" s="134">
        <f t="shared" si="28"/>
        <v>0</v>
      </c>
      <c r="BJ256" s="16" t="s">
        <v>76</v>
      </c>
      <c r="BK256" s="134">
        <f t="shared" si="29"/>
        <v>0</v>
      </c>
      <c r="BL256" s="16" t="s">
        <v>145</v>
      </c>
      <c r="BM256" s="133" t="s">
        <v>598</v>
      </c>
    </row>
    <row r="257" spans="1:65" s="2" customFormat="1" ht="16.5" customHeight="1">
      <c r="A257" s="235"/>
      <c r="B257" s="238"/>
      <c r="C257" s="259" t="s">
        <v>9</v>
      </c>
      <c r="D257" s="259" t="s">
        <v>203</v>
      </c>
      <c r="E257" s="260" t="s">
        <v>599</v>
      </c>
      <c r="F257" s="261" t="s">
        <v>600</v>
      </c>
      <c r="G257" s="262" t="s">
        <v>206</v>
      </c>
      <c r="H257" s="263">
        <v>894</v>
      </c>
      <c r="I257" s="138"/>
      <c r="J257" s="273">
        <f t="shared" si="20"/>
        <v>0</v>
      </c>
      <c r="K257" s="261" t="s">
        <v>3</v>
      </c>
      <c r="L257" s="139"/>
      <c r="M257" s="140" t="s">
        <v>3</v>
      </c>
      <c r="N257" s="141" t="s">
        <v>42</v>
      </c>
      <c r="O257" s="52"/>
      <c r="P257" s="131">
        <f t="shared" si="21"/>
        <v>0</v>
      </c>
      <c r="Q257" s="131">
        <v>0</v>
      </c>
      <c r="R257" s="131">
        <f t="shared" si="22"/>
        <v>0</v>
      </c>
      <c r="S257" s="131">
        <v>0</v>
      </c>
      <c r="T257" s="132">
        <f t="shared" si="2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33" t="s">
        <v>207</v>
      </c>
      <c r="AT257" s="133" t="s">
        <v>203</v>
      </c>
      <c r="AU257" s="133" t="s">
        <v>78</v>
      </c>
      <c r="AY257" s="16" t="s">
        <v>114</v>
      </c>
      <c r="BE257" s="134">
        <f t="shared" si="24"/>
        <v>0</v>
      </c>
      <c r="BF257" s="134">
        <f t="shared" si="25"/>
        <v>0</v>
      </c>
      <c r="BG257" s="134">
        <f t="shared" si="26"/>
        <v>0</v>
      </c>
      <c r="BH257" s="134">
        <f t="shared" si="27"/>
        <v>0</v>
      </c>
      <c r="BI257" s="134">
        <f t="shared" si="28"/>
        <v>0</v>
      </c>
      <c r="BJ257" s="16" t="s">
        <v>76</v>
      </c>
      <c r="BK257" s="134">
        <f t="shared" si="29"/>
        <v>0</v>
      </c>
      <c r="BL257" s="16" t="s">
        <v>145</v>
      </c>
      <c r="BM257" s="133" t="s">
        <v>601</v>
      </c>
    </row>
    <row r="258" spans="1:65" s="2" customFormat="1" ht="16.5" customHeight="1">
      <c r="A258" s="235"/>
      <c r="B258" s="238"/>
      <c r="C258" s="259" t="s">
        <v>145</v>
      </c>
      <c r="D258" s="259" t="s">
        <v>203</v>
      </c>
      <c r="E258" s="260" t="s">
        <v>602</v>
      </c>
      <c r="F258" s="261" t="s">
        <v>603</v>
      </c>
      <c r="G258" s="262" t="s">
        <v>206</v>
      </c>
      <c r="H258" s="263">
        <v>894</v>
      </c>
      <c r="I258" s="138"/>
      <c r="J258" s="273">
        <f t="shared" si="20"/>
        <v>0</v>
      </c>
      <c r="K258" s="261" t="s">
        <v>3</v>
      </c>
      <c r="L258" s="139"/>
      <c r="M258" s="140" t="s">
        <v>3</v>
      </c>
      <c r="N258" s="141" t="s">
        <v>42</v>
      </c>
      <c r="O258" s="52"/>
      <c r="P258" s="131">
        <f t="shared" si="21"/>
        <v>0</v>
      </c>
      <c r="Q258" s="131">
        <v>0</v>
      </c>
      <c r="R258" s="131">
        <f t="shared" si="22"/>
        <v>0</v>
      </c>
      <c r="S258" s="131">
        <v>0</v>
      </c>
      <c r="T258" s="132">
        <f t="shared" si="2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33" t="s">
        <v>207</v>
      </c>
      <c r="AT258" s="133" t="s">
        <v>203</v>
      </c>
      <c r="AU258" s="133" t="s">
        <v>78</v>
      </c>
      <c r="AY258" s="16" t="s">
        <v>114</v>
      </c>
      <c r="BE258" s="134">
        <f t="shared" si="24"/>
        <v>0</v>
      </c>
      <c r="BF258" s="134">
        <f t="shared" si="25"/>
        <v>0</v>
      </c>
      <c r="BG258" s="134">
        <f t="shared" si="26"/>
        <v>0</v>
      </c>
      <c r="BH258" s="134">
        <f t="shared" si="27"/>
        <v>0</v>
      </c>
      <c r="BI258" s="134">
        <f t="shared" si="28"/>
        <v>0</v>
      </c>
      <c r="BJ258" s="16" t="s">
        <v>76</v>
      </c>
      <c r="BK258" s="134">
        <f t="shared" si="29"/>
        <v>0</v>
      </c>
      <c r="BL258" s="16" t="s">
        <v>145</v>
      </c>
      <c r="BM258" s="133" t="s">
        <v>604</v>
      </c>
    </row>
    <row r="259" spans="1:65" s="2" customFormat="1" ht="16.5" customHeight="1">
      <c r="A259" s="235"/>
      <c r="B259" s="238"/>
      <c r="C259" s="259" t="s">
        <v>605</v>
      </c>
      <c r="D259" s="259" t="s">
        <v>203</v>
      </c>
      <c r="E259" s="260" t="s">
        <v>606</v>
      </c>
      <c r="F259" s="261" t="s">
        <v>607</v>
      </c>
      <c r="G259" s="262" t="s">
        <v>206</v>
      </c>
      <c r="H259" s="263">
        <v>894</v>
      </c>
      <c r="I259" s="138"/>
      <c r="J259" s="273">
        <f t="shared" si="20"/>
        <v>0</v>
      </c>
      <c r="K259" s="261" t="s">
        <v>3</v>
      </c>
      <c r="L259" s="139"/>
      <c r="M259" s="140" t="s">
        <v>3</v>
      </c>
      <c r="N259" s="141" t="s">
        <v>42</v>
      </c>
      <c r="O259" s="52"/>
      <c r="P259" s="131">
        <f t="shared" si="21"/>
        <v>0</v>
      </c>
      <c r="Q259" s="131">
        <v>0</v>
      </c>
      <c r="R259" s="131">
        <f t="shared" si="22"/>
        <v>0</v>
      </c>
      <c r="S259" s="131">
        <v>0</v>
      </c>
      <c r="T259" s="132">
        <f t="shared" si="2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33" t="s">
        <v>207</v>
      </c>
      <c r="AT259" s="133" t="s">
        <v>203</v>
      </c>
      <c r="AU259" s="133" t="s">
        <v>78</v>
      </c>
      <c r="AY259" s="16" t="s">
        <v>114</v>
      </c>
      <c r="BE259" s="134">
        <f t="shared" si="24"/>
        <v>0</v>
      </c>
      <c r="BF259" s="134">
        <f t="shared" si="25"/>
        <v>0</v>
      </c>
      <c r="BG259" s="134">
        <f t="shared" si="26"/>
        <v>0</v>
      </c>
      <c r="BH259" s="134">
        <f t="shared" si="27"/>
        <v>0</v>
      </c>
      <c r="BI259" s="134">
        <f t="shared" si="28"/>
        <v>0</v>
      </c>
      <c r="BJ259" s="16" t="s">
        <v>76</v>
      </c>
      <c r="BK259" s="134">
        <f t="shared" si="29"/>
        <v>0</v>
      </c>
      <c r="BL259" s="16" t="s">
        <v>145</v>
      </c>
      <c r="BM259" s="133" t="s">
        <v>608</v>
      </c>
    </row>
    <row r="260" spans="1:65" s="2" customFormat="1" ht="16.5" customHeight="1">
      <c r="A260" s="235"/>
      <c r="B260" s="238"/>
      <c r="C260" s="252" t="s">
        <v>609</v>
      </c>
      <c r="D260" s="252" t="s">
        <v>118</v>
      </c>
      <c r="E260" s="253" t="s">
        <v>610</v>
      </c>
      <c r="F260" s="254" t="s">
        <v>611</v>
      </c>
      <c r="G260" s="255" t="s">
        <v>206</v>
      </c>
      <c r="H260" s="256">
        <v>360</v>
      </c>
      <c r="I260" s="128"/>
      <c r="J260" s="270">
        <f t="shared" si="20"/>
        <v>0</v>
      </c>
      <c r="K260" s="254" t="s">
        <v>212</v>
      </c>
      <c r="L260" s="32"/>
      <c r="M260" s="129" t="s">
        <v>3</v>
      </c>
      <c r="N260" s="130" t="s">
        <v>42</v>
      </c>
      <c r="O260" s="52"/>
      <c r="P260" s="131">
        <f t="shared" si="21"/>
        <v>0</v>
      </c>
      <c r="Q260" s="131">
        <v>0</v>
      </c>
      <c r="R260" s="131">
        <f t="shared" si="22"/>
        <v>0</v>
      </c>
      <c r="S260" s="131">
        <v>0</v>
      </c>
      <c r="T260" s="132">
        <f t="shared" si="2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33" t="s">
        <v>145</v>
      </c>
      <c r="AT260" s="133" t="s">
        <v>118</v>
      </c>
      <c r="AU260" s="133" t="s">
        <v>78</v>
      </c>
      <c r="AY260" s="16" t="s">
        <v>114</v>
      </c>
      <c r="BE260" s="134">
        <f t="shared" si="24"/>
        <v>0</v>
      </c>
      <c r="BF260" s="134">
        <f t="shared" si="25"/>
        <v>0</v>
      </c>
      <c r="BG260" s="134">
        <f t="shared" si="26"/>
        <v>0</v>
      </c>
      <c r="BH260" s="134">
        <f t="shared" si="27"/>
        <v>0</v>
      </c>
      <c r="BI260" s="134">
        <f t="shared" si="28"/>
        <v>0</v>
      </c>
      <c r="BJ260" s="16" t="s">
        <v>76</v>
      </c>
      <c r="BK260" s="134">
        <f t="shared" si="29"/>
        <v>0</v>
      </c>
      <c r="BL260" s="16" t="s">
        <v>145</v>
      </c>
      <c r="BM260" s="133" t="s">
        <v>612</v>
      </c>
    </row>
    <row r="261" spans="1:47" s="2" customFormat="1" ht="12">
      <c r="A261" s="235"/>
      <c r="B261" s="238"/>
      <c r="C261" s="235"/>
      <c r="D261" s="257" t="s">
        <v>125</v>
      </c>
      <c r="E261" s="235"/>
      <c r="F261" s="258" t="s">
        <v>613</v>
      </c>
      <c r="G261" s="235"/>
      <c r="H261" s="235"/>
      <c r="I261" s="135"/>
      <c r="J261" s="235"/>
      <c r="K261" s="235"/>
      <c r="L261" s="32"/>
      <c r="M261" s="136"/>
      <c r="N261" s="137"/>
      <c r="O261" s="52"/>
      <c r="P261" s="52"/>
      <c r="Q261" s="52"/>
      <c r="R261" s="52"/>
      <c r="S261" s="52"/>
      <c r="T261" s="53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T261" s="16" t="s">
        <v>125</v>
      </c>
      <c r="AU261" s="16" t="s">
        <v>78</v>
      </c>
    </row>
    <row r="262" spans="1:65" s="2" customFormat="1" ht="16.5" customHeight="1">
      <c r="A262" s="235"/>
      <c r="B262" s="238"/>
      <c r="C262" s="259" t="s">
        <v>614</v>
      </c>
      <c r="D262" s="259" t="s">
        <v>203</v>
      </c>
      <c r="E262" s="260" t="s">
        <v>615</v>
      </c>
      <c r="F262" s="261" t="s">
        <v>616</v>
      </c>
      <c r="G262" s="262" t="s">
        <v>206</v>
      </c>
      <c r="H262" s="263">
        <v>360</v>
      </c>
      <c r="I262" s="138"/>
      <c r="J262" s="273">
        <f>ROUND(I262*H262,2)</f>
        <v>0</v>
      </c>
      <c r="K262" s="261" t="s">
        <v>212</v>
      </c>
      <c r="L262" s="139"/>
      <c r="M262" s="140" t="s">
        <v>3</v>
      </c>
      <c r="N262" s="141" t="s">
        <v>42</v>
      </c>
      <c r="O262" s="52"/>
      <c r="P262" s="131">
        <f>O262*H262</f>
        <v>0</v>
      </c>
      <c r="Q262" s="131">
        <v>0.0225</v>
      </c>
      <c r="R262" s="131">
        <f>Q262*H262</f>
        <v>8.1</v>
      </c>
      <c r="S262" s="131">
        <v>0</v>
      </c>
      <c r="T262" s="132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33" t="s">
        <v>207</v>
      </c>
      <c r="AT262" s="133" t="s">
        <v>203</v>
      </c>
      <c r="AU262" s="133" t="s">
        <v>78</v>
      </c>
      <c r="AY262" s="16" t="s">
        <v>114</v>
      </c>
      <c r="BE262" s="134">
        <f>IF(N262="základní",J262,0)</f>
        <v>0</v>
      </c>
      <c r="BF262" s="134">
        <f>IF(N262="snížená",J262,0)</f>
        <v>0</v>
      </c>
      <c r="BG262" s="134">
        <f>IF(N262="zákl. přenesená",J262,0)</f>
        <v>0</v>
      </c>
      <c r="BH262" s="134">
        <f>IF(N262="sníž. přenesená",J262,0)</f>
        <v>0</v>
      </c>
      <c r="BI262" s="134">
        <f>IF(N262="nulová",J262,0)</f>
        <v>0</v>
      </c>
      <c r="BJ262" s="16" t="s">
        <v>76</v>
      </c>
      <c r="BK262" s="134">
        <f>ROUND(I262*H262,2)</f>
        <v>0</v>
      </c>
      <c r="BL262" s="16" t="s">
        <v>145</v>
      </c>
      <c r="BM262" s="133" t="s">
        <v>617</v>
      </c>
    </row>
    <row r="263" spans="1:65" s="2" customFormat="1" ht="24.2" customHeight="1">
      <c r="A263" s="235"/>
      <c r="B263" s="238"/>
      <c r="C263" s="252" t="s">
        <v>207</v>
      </c>
      <c r="D263" s="252" t="s">
        <v>118</v>
      </c>
      <c r="E263" s="253" t="s">
        <v>618</v>
      </c>
      <c r="F263" s="254" t="s">
        <v>619</v>
      </c>
      <c r="G263" s="255" t="s">
        <v>206</v>
      </c>
      <c r="H263" s="256">
        <v>2</v>
      </c>
      <c r="I263" s="128"/>
      <c r="J263" s="270">
        <f>ROUND(I263*H263,2)</f>
        <v>0</v>
      </c>
      <c r="K263" s="254" t="s">
        <v>212</v>
      </c>
      <c r="L263" s="32"/>
      <c r="M263" s="129" t="s">
        <v>3</v>
      </c>
      <c r="N263" s="130" t="s">
        <v>42</v>
      </c>
      <c r="O263" s="52"/>
      <c r="P263" s="131">
        <f>O263*H263</f>
        <v>0</v>
      </c>
      <c r="Q263" s="131">
        <v>0</v>
      </c>
      <c r="R263" s="131">
        <f>Q263*H263</f>
        <v>0</v>
      </c>
      <c r="S263" s="131">
        <v>0</v>
      </c>
      <c r="T263" s="132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33" t="s">
        <v>145</v>
      </c>
      <c r="AT263" s="133" t="s">
        <v>118</v>
      </c>
      <c r="AU263" s="133" t="s">
        <v>78</v>
      </c>
      <c r="AY263" s="16" t="s">
        <v>114</v>
      </c>
      <c r="BE263" s="134">
        <f>IF(N263="základní",J263,0)</f>
        <v>0</v>
      </c>
      <c r="BF263" s="134">
        <f>IF(N263="snížená",J263,0)</f>
        <v>0</v>
      </c>
      <c r="BG263" s="134">
        <f>IF(N263="zákl. přenesená",J263,0)</f>
        <v>0</v>
      </c>
      <c r="BH263" s="134">
        <f>IF(N263="sníž. přenesená",J263,0)</f>
        <v>0</v>
      </c>
      <c r="BI263" s="134">
        <f>IF(N263="nulová",J263,0)</f>
        <v>0</v>
      </c>
      <c r="BJ263" s="16" t="s">
        <v>76</v>
      </c>
      <c r="BK263" s="134">
        <f>ROUND(I263*H263,2)</f>
        <v>0</v>
      </c>
      <c r="BL263" s="16" t="s">
        <v>145</v>
      </c>
      <c r="BM263" s="133" t="s">
        <v>620</v>
      </c>
    </row>
    <row r="264" spans="1:47" s="2" customFormat="1" ht="12">
      <c r="A264" s="235"/>
      <c r="B264" s="238"/>
      <c r="C264" s="235"/>
      <c r="D264" s="257" t="s">
        <v>125</v>
      </c>
      <c r="E264" s="235"/>
      <c r="F264" s="258" t="s">
        <v>621</v>
      </c>
      <c r="G264" s="235"/>
      <c r="H264" s="235"/>
      <c r="I264" s="135"/>
      <c r="J264" s="235"/>
      <c r="K264" s="235"/>
      <c r="L264" s="32"/>
      <c r="M264" s="136"/>
      <c r="N264" s="137"/>
      <c r="O264" s="52"/>
      <c r="P264" s="52"/>
      <c r="Q264" s="52"/>
      <c r="R264" s="52"/>
      <c r="S264" s="52"/>
      <c r="T264" s="53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T264" s="16" t="s">
        <v>125</v>
      </c>
      <c r="AU264" s="16" t="s">
        <v>78</v>
      </c>
    </row>
    <row r="265" spans="1:65" s="2" customFormat="1" ht="37.9" customHeight="1">
      <c r="A265" s="235"/>
      <c r="B265" s="238"/>
      <c r="C265" s="259" t="s">
        <v>622</v>
      </c>
      <c r="D265" s="259" t="s">
        <v>203</v>
      </c>
      <c r="E265" s="260" t="s">
        <v>623</v>
      </c>
      <c r="F265" s="261" t="s">
        <v>624</v>
      </c>
      <c r="G265" s="262" t="s">
        <v>206</v>
      </c>
      <c r="H265" s="263">
        <v>2</v>
      </c>
      <c r="I265" s="138"/>
      <c r="J265" s="273">
        <f>ROUND(I265*H265,2)</f>
        <v>0</v>
      </c>
      <c r="K265" s="261" t="s">
        <v>212</v>
      </c>
      <c r="L265" s="139"/>
      <c r="M265" s="140" t="s">
        <v>3</v>
      </c>
      <c r="N265" s="141" t="s">
        <v>42</v>
      </c>
      <c r="O265" s="52"/>
      <c r="P265" s="131">
        <f>O265*H265</f>
        <v>0</v>
      </c>
      <c r="Q265" s="131">
        <v>0.834</v>
      </c>
      <c r="R265" s="131">
        <f>Q265*H265</f>
        <v>1.668</v>
      </c>
      <c r="S265" s="131">
        <v>0</v>
      </c>
      <c r="T265" s="132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33" t="s">
        <v>207</v>
      </c>
      <c r="AT265" s="133" t="s">
        <v>203</v>
      </c>
      <c r="AU265" s="133" t="s">
        <v>78</v>
      </c>
      <c r="AY265" s="16" t="s">
        <v>114</v>
      </c>
      <c r="BE265" s="134">
        <f>IF(N265="základní",J265,0)</f>
        <v>0</v>
      </c>
      <c r="BF265" s="134">
        <f>IF(N265="snížená",J265,0)</f>
        <v>0</v>
      </c>
      <c r="BG265" s="134">
        <f>IF(N265="zákl. přenesená",J265,0)</f>
        <v>0</v>
      </c>
      <c r="BH265" s="134">
        <f>IF(N265="sníž. přenesená",J265,0)</f>
        <v>0</v>
      </c>
      <c r="BI265" s="134">
        <f>IF(N265="nulová",J265,0)</f>
        <v>0</v>
      </c>
      <c r="BJ265" s="16" t="s">
        <v>76</v>
      </c>
      <c r="BK265" s="134">
        <f>ROUND(I265*H265,2)</f>
        <v>0</v>
      </c>
      <c r="BL265" s="16" t="s">
        <v>145</v>
      </c>
      <c r="BM265" s="133" t="s">
        <v>625</v>
      </c>
    </row>
    <row r="266" spans="1:65" s="2" customFormat="1" ht="16.5" customHeight="1">
      <c r="A266" s="235"/>
      <c r="B266" s="238"/>
      <c r="C266" s="252" t="s">
        <v>626</v>
      </c>
      <c r="D266" s="252" t="s">
        <v>118</v>
      </c>
      <c r="E266" s="253" t="s">
        <v>627</v>
      </c>
      <c r="F266" s="254" t="s">
        <v>628</v>
      </c>
      <c r="G266" s="255" t="s">
        <v>206</v>
      </c>
      <c r="H266" s="256">
        <v>1</v>
      </c>
      <c r="I266" s="128"/>
      <c r="J266" s="270">
        <f>ROUND(I266*H266,2)</f>
        <v>0</v>
      </c>
      <c r="K266" s="254" t="s">
        <v>212</v>
      </c>
      <c r="L266" s="32"/>
      <c r="M266" s="129" t="s">
        <v>3</v>
      </c>
      <c r="N266" s="130" t="s">
        <v>42</v>
      </c>
      <c r="O266" s="52"/>
      <c r="P266" s="131">
        <f>O266*H266</f>
        <v>0</v>
      </c>
      <c r="Q266" s="131">
        <v>0</v>
      </c>
      <c r="R266" s="131">
        <f>Q266*H266</f>
        <v>0</v>
      </c>
      <c r="S266" s="131">
        <v>0</v>
      </c>
      <c r="T266" s="132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33" t="s">
        <v>145</v>
      </c>
      <c r="AT266" s="133" t="s">
        <v>118</v>
      </c>
      <c r="AU266" s="133" t="s">
        <v>78</v>
      </c>
      <c r="AY266" s="16" t="s">
        <v>114</v>
      </c>
      <c r="BE266" s="134">
        <f>IF(N266="základní",J266,0)</f>
        <v>0</v>
      </c>
      <c r="BF266" s="134">
        <f>IF(N266="snížená",J266,0)</f>
        <v>0</v>
      </c>
      <c r="BG266" s="134">
        <f>IF(N266="zákl. přenesená",J266,0)</f>
        <v>0</v>
      </c>
      <c r="BH266" s="134">
        <f>IF(N266="sníž. přenesená",J266,0)</f>
        <v>0</v>
      </c>
      <c r="BI266" s="134">
        <f>IF(N266="nulová",J266,0)</f>
        <v>0</v>
      </c>
      <c r="BJ266" s="16" t="s">
        <v>76</v>
      </c>
      <c r="BK266" s="134">
        <f>ROUND(I266*H266,2)</f>
        <v>0</v>
      </c>
      <c r="BL266" s="16" t="s">
        <v>145</v>
      </c>
      <c r="BM266" s="133" t="s">
        <v>629</v>
      </c>
    </row>
    <row r="267" spans="1:47" s="2" customFormat="1" ht="12">
      <c r="A267" s="235"/>
      <c r="B267" s="238"/>
      <c r="C267" s="235"/>
      <c r="D267" s="257" t="s">
        <v>125</v>
      </c>
      <c r="E267" s="235"/>
      <c r="F267" s="258" t="s">
        <v>630</v>
      </c>
      <c r="G267" s="235"/>
      <c r="H267" s="235"/>
      <c r="I267" s="135"/>
      <c r="J267" s="235"/>
      <c r="K267" s="235"/>
      <c r="L267" s="32"/>
      <c r="M267" s="136"/>
      <c r="N267" s="137"/>
      <c r="O267" s="52"/>
      <c r="P267" s="52"/>
      <c r="Q267" s="52"/>
      <c r="R267" s="52"/>
      <c r="S267" s="52"/>
      <c r="T267" s="53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T267" s="16" t="s">
        <v>125</v>
      </c>
      <c r="AU267" s="16" t="s">
        <v>78</v>
      </c>
    </row>
    <row r="268" spans="1:65" s="2" customFormat="1" ht="37.9" customHeight="1">
      <c r="A268" s="235"/>
      <c r="B268" s="238"/>
      <c r="C268" s="259" t="s">
        <v>631</v>
      </c>
      <c r="D268" s="259" t="s">
        <v>203</v>
      </c>
      <c r="E268" s="260" t="s">
        <v>632</v>
      </c>
      <c r="F268" s="261" t="s">
        <v>633</v>
      </c>
      <c r="G268" s="262" t="s">
        <v>206</v>
      </c>
      <c r="H268" s="263">
        <v>1</v>
      </c>
      <c r="I268" s="138"/>
      <c r="J268" s="273">
        <f>ROUND(I268*H268,2)</f>
        <v>0</v>
      </c>
      <c r="K268" s="261" t="s">
        <v>212</v>
      </c>
      <c r="L268" s="139"/>
      <c r="M268" s="140" t="s">
        <v>3</v>
      </c>
      <c r="N268" s="141" t="s">
        <v>42</v>
      </c>
      <c r="O268" s="52"/>
      <c r="P268" s="131">
        <f>O268*H268</f>
        <v>0</v>
      </c>
      <c r="Q268" s="131">
        <v>0.00025</v>
      </c>
      <c r="R268" s="131">
        <f>Q268*H268</f>
        <v>0.00025</v>
      </c>
      <c r="S268" s="131">
        <v>0</v>
      </c>
      <c r="T268" s="132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33" t="s">
        <v>207</v>
      </c>
      <c r="AT268" s="133" t="s">
        <v>203</v>
      </c>
      <c r="AU268" s="133" t="s">
        <v>78</v>
      </c>
      <c r="AY268" s="16" t="s">
        <v>114</v>
      </c>
      <c r="BE268" s="134">
        <f>IF(N268="základní",J268,0)</f>
        <v>0</v>
      </c>
      <c r="BF268" s="134">
        <f>IF(N268="snížená",J268,0)</f>
        <v>0</v>
      </c>
      <c r="BG268" s="134">
        <f>IF(N268="zákl. přenesená",J268,0)</f>
        <v>0</v>
      </c>
      <c r="BH268" s="134">
        <f>IF(N268="sníž. přenesená",J268,0)</f>
        <v>0</v>
      </c>
      <c r="BI268" s="134">
        <f>IF(N268="nulová",J268,0)</f>
        <v>0</v>
      </c>
      <c r="BJ268" s="16" t="s">
        <v>76</v>
      </c>
      <c r="BK268" s="134">
        <f>ROUND(I268*H268,2)</f>
        <v>0</v>
      </c>
      <c r="BL268" s="16" t="s">
        <v>145</v>
      </c>
      <c r="BM268" s="133" t="s">
        <v>634</v>
      </c>
    </row>
    <row r="269" spans="1:65" s="2" customFormat="1" ht="24.2" customHeight="1">
      <c r="A269" s="235"/>
      <c r="B269" s="238"/>
      <c r="C269" s="252" t="s">
        <v>635</v>
      </c>
      <c r="D269" s="252" t="s">
        <v>118</v>
      </c>
      <c r="E269" s="253" t="s">
        <v>636</v>
      </c>
      <c r="F269" s="254" t="s">
        <v>637</v>
      </c>
      <c r="G269" s="255" t="s">
        <v>206</v>
      </c>
      <c r="H269" s="256">
        <v>2</v>
      </c>
      <c r="I269" s="128"/>
      <c r="J269" s="270">
        <f>ROUND(I269*H269,2)</f>
        <v>0</v>
      </c>
      <c r="K269" s="254" t="s">
        <v>212</v>
      </c>
      <c r="L269" s="32"/>
      <c r="M269" s="129" t="s">
        <v>3</v>
      </c>
      <c r="N269" s="130" t="s">
        <v>42</v>
      </c>
      <c r="O269" s="52"/>
      <c r="P269" s="131">
        <f>O269*H269</f>
        <v>0</v>
      </c>
      <c r="Q269" s="131">
        <v>0</v>
      </c>
      <c r="R269" s="131">
        <f>Q269*H269</f>
        <v>0</v>
      </c>
      <c r="S269" s="131">
        <v>0</v>
      </c>
      <c r="T269" s="132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33" t="s">
        <v>145</v>
      </c>
      <c r="AT269" s="133" t="s">
        <v>118</v>
      </c>
      <c r="AU269" s="133" t="s">
        <v>78</v>
      </c>
      <c r="AY269" s="16" t="s">
        <v>114</v>
      </c>
      <c r="BE269" s="134">
        <f>IF(N269="základní",J269,0)</f>
        <v>0</v>
      </c>
      <c r="BF269" s="134">
        <f>IF(N269="snížená",J269,0)</f>
        <v>0</v>
      </c>
      <c r="BG269" s="134">
        <f>IF(N269="zákl. přenesená",J269,0)</f>
        <v>0</v>
      </c>
      <c r="BH269" s="134">
        <f>IF(N269="sníž. přenesená",J269,0)</f>
        <v>0</v>
      </c>
      <c r="BI269" s="134">
        <f>IF(N269="nulová",J269,0)</f>
        <v>0</v>
      </c>
      <c r="BJ269" s="16" t="s">
        <v>76</v>
      </c>
      <c r="BK269" s="134">
        <f>ROUND(I269*H269,2)</f>
        <v>0</v>
      </c>
      <c r="BL269" s="16" t="s">
        <v>145</v>
      </c>
      <c r="BM269" s="133" t="s">
        <v>638</v>
      </c>
    </row>
    <row r="270" spans="1:47" s="2" customFormat="1" ht="12">
      <c r="A270" s="235"/>
      <c r="B270" s="238"/>
      <c r="C270" s="235"/>
      <c r="D270" s="257" t="s">
        <v>125</v>
      </c>
      <c r="E270" s="235"/>
      <c r="F270" s="258" t="s">
        <v>639</v>
      </c>
      <c r="G270" s="235"/>
      <c r="H270" s="235"/>
      <c r="I270" s="135"/>
      <c r="J270" s="235"/>
      <c r="K270" s="235"/>
      <c r="L270" s="32"/>
      <c r="M270" s="136"/>
      <c r="N270" s="137"/>
      <c r="O270" s="52"/>
      <c r="P270" s="52"/>
      <c r="Q270" s="52"/>
      <c r="R270" s="52"/>
      <c r="S270" s="52"/>
      <c r="T270" s="53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T270" s="16" t="s">
        <v>125</v>
      </c>
      <c r="AU270" s="16" t="s">
        <v>78</v>
      </c>
    </row>
    <row r="271" spans="1:65" s="2" customFormat="1" ht="16.5" customHeight="1">
      <c r="A271" s="235"/>
      <c r="B271" s="238"/>
      <c r="C271" s="259" t="s">
        <v>640</v>
      </c>
      <c r="D271" s="259" t="s">
        <v>203</v>
      </c>
      <c r="E271" s="260" t="s">
        <v>641</v>
      </c>
      <c r="F271" s="261" t="s">
        <v>642</v>
      </c>
      <c r="G271" s="262" t="s">
        <v>206</v>
      </c>
      <c r="H271" s="263">
        <v>2</v>
      </c>
      <c r="I271" s="138"/>
      <c r="J271" s="273">
        <f>ROUND(I271*H271,2)</f>
        <v>0</v>
      </c>
      <c r="K271" s="261" t="s">
        <v>212</v>
      </c>
      <c r="L271" s="139"/>
      <c r="M271" s="140" t="s">
        <v>3</v>
      </c>
      <c r="N271" s="141" t="s">
        <v>42</v>
      </c>
      <c r="O271" s="52"/>
      <c r="P271" s="131">
        <f>O271*H271</f>
        <v>0</v>
      </c>
      <c r="Q271" s="131">
        <v>0.0003</v>
      </c>
      <c r="R271" s="131">
        <f>Q271*H271</f>
        <v>0.0006</v>
      </c>
      <c r="S271" s="131">
        <v>0</v>
      </c>
      <c r="T271" s="132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33" t="s">
        <v>207</v>
      </c>
      <c r="AT271" s="133" t="s">
        <v>203</v>
      </c>
      <c r="AU271" s="133" t="s">
        <v>78</v>
      </c>
      <c r="AY271" s="16" t="s">
        <v>114</v>
      </c>
      <c r="BE271" s="134">
        <f>IF(N271="základní",J271,0)</f>
        <v>0</v>
      </c>
      <c r="BF271" s="134">
        <f>IF(N271="snížená",J271,0)</f>
        <v>0</v>
      </c>
      <c r="BG271" s="134">
        <f>IF(N271="zákl. přenesená",J271,0)</f>
        <v>0</v>
      </c>
      <c r="BH271" s="134">
        <f>IF(N271="sníž. přenesená",J271,0)</f>
        <v>0</v>
      </c>
      <c r="BI271" s="134">
        <f>IF(N271="nulová",J271,0)</f>
        <v>0</v>
      </c>
      <c r="BJ271" s="16" t="s">
        <v>76</v>
      </c>
      <c r="BK271" s="134">
        <f>ROUND(I271*H271,2)</f>
        <v>0</v>
      </c>
      <c r="BL271" s="16" t="s">
        <v>145</v>
      </c>
      <c r="BM271" s="133" t="s">
        <v>643</v>
      </c>
    </row>
    <row r="272" spans="1:65" s="2" customFormat="1" ht="16.5" customHeight="1">
      <c r="A272" s="235"/>
      <c r="B272" s="238"/>
      <c r="C272" s="252" t="s">
        <v>644</v>
      </c>
      <c r="D272" s="252" t="s">
        <v>118</v>
      </c>
      <c r="E272" s="253" t="s">
        <v>645</v>
      </c>
      <c r="F272" s="254" t="s">
        <v>646</v>
      </c>
      <c r="G272" s="255" t="s">
        <v>206</v>
      </c>
      <c r="H272" s="256">
        <v>2</v>
      </c>
      <c r="I272" s="128"/>
      <c r="J272" s="270">
        <f>ROUND(I272*H272,2)</f>
        <v>0</v>
      </c>
      <c r="K272" s="254" t="s">
        <v>212</v>
      </c>
      <c r="L272" s="32"/>
      <c r="M272" s="129" t="s">
        <v>3</v>
      </c>
      <c r="N272" s="130" t="s">
        <v>42</v>
      </c>
      <c r="O272" s="52"/>
      <c r="P272" s="131">
        <f>O272*H272</f>
        <v>0</v>
      </c>
      <c r="Q272" s="131">
        <v>0</v>
      </c>
      <c r="R272" s="131">
        <f>Q272*H272</f>
        <v>0</v>
      </c>
      <c r="S272" s="131">
        <v>0</v>
      </c>
      <c r="T272" s="132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33" t="s">
        <v>145</v>
      </c>
      <c r="AT272" s="133" t="s">
        <v>118</v>
      </c>
      <c r="AU272" s="133" t="s">
        <v>78</v>
      </c>
      <c r="AY272" s="16" t="s">
        <v>114</v>
      </c>
      <c r="BE272" s="134">
        <f>IF(N272="základní",J272,0)</f>
        <v>0</v>
      </c>
      <c r="BF272" s="134">
        <f>IF(N272="snížená",J272,0)</f>
        <v>0</v>
      </c>
      <c r="BG272" s="134">
        <f>IF(N272="zákl. přenesená",J272,0)</f>
        <v>0</v>
      </c>
      <c r="BH272" s="134">
        <f>IF(N272="sníž. přenesená",J272,0)</f>
        <v>0</v>
      </c>
      <c r="BI272" s="134">
        <f>IF(N272="nulová",J272,0)</f>
        <v>0</v>
      </c>
      <c r="BJ272" s="16" t="s">
        <v>76</v>
      </c>
      <c r="BK272" s="134">
        <f>ROUND(I272*H272,2)</f>
        <v>0</v>
      </c>
      <c r="BL272" s="16" t="s">
        <v>145</v>
      </c>
      <c r="BM272" s="133" t="s">
        <v>647</v>
      </c>
    </row>
    <row r="273" spans="1:47" s="2" customFormat="1" ht="12">
      <c r="A273" s="235"/>
      <c r="B273" s="238"/>
      <c r="C273" s="235"/>
      <c r="D273" s="257" t="s">
        <v>125</v>
      </c>
      <c r="E273" s="235"/>
      <c r="F273" s="258" t="s">
        <v>648</v>
      </c>
      <c r="G273" s="235"/>
      <c r="H273" s="235"/>
      <c r="I273" s="135"/>
      <c r="J273" s="235"/>
      <c r="K273" s="235"/>
      <c r="L273" s="32"/>
      <c r="M273" s="136"/>
      <c r="N273" s="137"/>
      <c r="O273" s="52"/>
      <c r="P273" s="52"/>
      <c r="Q273" s="52"/>
      <c r="R273" s="52"/>
      <c r="S273" s="52"/>
      <c r="T273" s="53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T273" s="16" t="s">
        <v>125</v>
      </c>
      <c r="AU273" s="16" t="s">
        <v>78</v>
      </c>
    </row>
    <row r="274" spans="1:65" s="2" customFormat="1" ht="16.5" customHeight="1">
      <c r="A274" s="235"/>
      <c r="B274" s="238"/>
      <c r="C274" s="259" t="s">
        <v>649</v>
      </c>
      <c r="D274" s="259" t="s">
        <v>203</v>
      </c>
      <c r="E274" s="260" t="s">
        <v>650</v>
      </c>
      <c r="F274" s="261" t="s">
        <v>651</v>
      </c>
      <c r="G274" s="262" t="s">
        <v>206</v>
      </c>
      <c r="H274" s="263">
        <v>2</v>
      </c>
      <c r="I274" s="138"/>
      <c r="J274" s="273">
        <f>ROUND(I274*H274,2)</f>
        <v>0</v>
      </c>
      <c r="K274" s="261" t="s">
        <v>212</v>
      </c>
      <c r="L274" s="139"/>
      <c r="M274" s="140" t="s">
        <v>3</v>
      </c>
      <c r="N274" s="141" t="s">
        <v>42</v>
      </c>
      <c r="O274" s="52"/>
      <c r="P274" s="131">
        <f>O274*H274</f>
        <v>0</v>
      </c>
      <c r="Q274" s="131">
        <v>0.0004</v>
      </c>
      <c r="R274" s="131">
        <f>Q274*H274</f>
        <v>0.0008</v>
      </c>
      <c r="S274" s="131">
        <v>0</v>
      </c>
      <c r="T274" s="132">
        <f>S274*H274</f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33" t="s">
        <v>207</v>
      </c>
      <c r="AT274" s="133" t="s">
        <v>203</v>
      </c>
      <c r="AU274" s="133" t="s">
        <v>78</v>
      </c>
      <c r="AY274" s="16" t="s">
        <v>114</v>
      </c>
      <c r="BE274" s="134">
        <f>IF(N274="základní",J274,0)</f>
        <v>0</v>
      </c>
      <c r="BF274" s="134">
        <f>IF(N274="snížená",J274,0)</f>
        <v>0</v>
      </c>
      <c r="BG274" s="134">
        <f>IF(N274="zákl. přenesená",J274,0)</f>
        <v>0</v>
      </c>
      <c r="BH274" s="134">
        <f>IF(N274="sníž. přenesená",J274,0)</f>
        <v>0</v>
      </c>
      <c r="BI274" s="134">
        <f>IF(N274="nulová",J274,0)</f>
        <v>0</v>
      </c>
      <c r="BJ274" s="16" t="s">
        <v>76</v>
      </c>
      <c r="BK274" s="134">
        <f>ROUND(I274*H274,2)</f>
        <v>0</v>
      </c>
      <c r="BL274" s="16" t="s">
        <v>145</v>
      </c>
      <c r="BM274" s="133" t="s">
        <v>652</v>
      </c>
    </row>
    <row r="275" spans="1:65" s="2" customFormat="1" ht="24.2" customHeight="1">
      <c r="A275" s="235"/>
      <c r="B275" s="238"/>
      <c r="C275" s="252" t="s">
        <v>653</v>
      </c>
      <c r="D275" s="252" t="s">
        <v>118</v>
      </c>
      <c r="E275" s="253" t="s">
        <v>654</v>
      </c>
      <c r="F275" s="254" t="s">
        <v>655</v>
      </c>
      <c r="G275" s="255" t="s">
        <v>206</v>
      </c>
      <c r="H275" s="256">
        <v>5</v>
      </c>
      <c r="I275" s="128"/>
      <c r="J275" s="270">
        <f>ROUND(I275*H275,2)</f>
        <v>0</v>
      </c>
      <c r="K275" s="254" t="s">
        <v>212</v>
      </c>
      <c r="L275" s="32"/>
      <c r="M275" s="129" t="s">
        <v>3</v>
      </c>
      <c r="N275" s="130" t="s">
        <v>42</v>
      </c>
      <c r="O275" s="52"/>
      <c r="P275" s="131">
        <f>O275*H275</f>
        <v>0</v>
      </c>
      <c r="Q275" s="131">
        <v>0</v>
      </c>
      <c r="R275" s="131">
        <f>Q275*H275</f>
        <v>0</v>
      </c>
      <c r="S275" s="131">
        <v>0</v>
      </c>
      <c r="T275" s="132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33" t="s">
        <v>145</v>
      </c>
      <c r="AT275" s="133" t="s">
        <v>118</v>
      </c>
      <c r="AU275" s="133" t="s">
        <v>78</v>
      </c>
      <c r="AY275" s="16" t="s">
        <v>114</v>
      </c>
      <c r="BE275" s="134">
        <f>IF(N275="základní",J275,0)</f>
        <v>0</v>
      </c>
      <c r="BF275" s="134">
        <f>IF(N275="snížená",J275,0)</f>
        <v>0</v>
      </c>
      <c r="BG275" s="134">
        <f>IF(N275="zákl. přenesená",J275,0)</f>
        <v>0</v>
      </c>
      <c r="BH275" s="134">
        <f>IF(N275="sníž. přenesená",J275,0)</f>
        <v>0</v>
      </c>
      <c r="BI275" s="134">
        <f>IF(N275="nulová",J275,0)</f>
        <v>0</v>
      </c>
      <c r="BJ275" s="16" t="s">
        <v>76</v>
      </c>
      <c r="BK275" s="134">
        <f>ROUND(I275*H275,2)</f>
        <v>0</v>
      </c>
      <c r="BL275" s="16" t="s">
        <v>145</v>
      </c>
      <c r="BM275" s="133" t="s">
        <v>656</v>
      </c>
    </row>
    <row r="276" spans="1:47" s="2" customFormat="1" ht="12">
      <c r="A276" s="235"/>
      <c r="B276" s="238"/>
      <c r="C276" s="235"/>
      <c r="D276" s="257" t="s">
        <v>125</v>
      </c>
      <c r="E276" s="235"/>
      <c r="F276" s="258" t="s">
        <v>657</v>
      </c>
      <c r="G276" s="235"/>
      <c r="H276" s="235"/>
      <c r="I276" s="135"/>
      <c r="J276" s="235"/>
      <c r="K276" s="235"/>
      <c r="L276" s="32"/>
      <c r="M276" s="136"/>
      <c r="N276" s="137"/>
      <c r="O276" s="52"/>
      <c r="P276" s="52"/>
      <c r="Q276" s="52"/>
      <c r="R276" s="52"/>
      <c r="S276" s="52"/>
      <c r="T276" s="53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T276" s="16" t="s">
        <v>125</v>
      </c>
      <c r="AU276" s="16" t="s">
        <v>78</v>
      </c>
    </row>
    <row r="277" spans="1:65" s="2" customFormat="1" ht="33" customHeight="1">
      <c r="A277" s="235"/>
      <c r="B277" s="238"/>
      <c r="C277" s="252" t="s">
        <v>658</v>
      </c>
      <c r="D277" s="252" t="s">
        <v>118</v>
      </c>
      <c r="E277" s="253" t="s">
        <v>659</v>
      </c>
      <c r="F277" s="254" t="s">
        <v>660</v>
      </c>
      <c r="G277" s="255" t="s">
        <v>199</v>
      </c>
      <c r="H277" s="256">
        <v>4</v>
      </c>
      <c r="I277" s="128"/>
      <c r="J277" s="270">
        <f>ROUND(I277*H277,2)</f>
        <v>0</v>
      </c>
      <c r="K277" s="254" t="s">
        <v>212</v>
      </c>
      <c r="L277" s="32"/>
      <c r="M277" s="129" t="s">
        <v>3</v>
      </c>
      <c r="N277" s="130" t="s">
        <v>42</v>
      </c>
      <c r="O277" s="52"/>
      <c r="P277" s="131">
        <f>O277*H277</f>
        <v>0</v>
      </c>
      <c r="Q277" s="131">
        <v>0</v>
      </c>
      <c r="R277" s="131">
        <f>Q277*H277</f>
        <v>0</v>
      </c>
      <c r="S277" s="131">
        <v>0</v>
      </c>
      <c r="T277" s="132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33" t="s">
        <v>145</v>
      </c>
      <c r="AT277" s="133" t="s">
        <v>118</v>
      </c>
      <c r="AU277" s="133" t="s">
        <v>78</v>
      </c>
      <c r="AY277" s="16" t="s">
        <v>114</v>
      </c>
      <c r="BE277" s="134">
        <f>IF(N277="základní",J277,0)</f>
        <v>0</v>
      </c>
      <c r="BF277" s="134">
        <f>IF(N277="snížená",J277,0)</f>
        <v>0</v>
      </c>
      <c r="BG277" s="134">
        <f>IF(N277="zákl. přenesená",J277,0)</f>
        <v>0</v>
      </c>
      <c r="BH277" s="134">
        <f>IF(N277="sníž. přenesená",J277,0)</f>
        <v>0</v>
      </c>
      <c r="BI277" s="134">
        <f>IF(N277="nulová",J277,0)</f>
        <v>0</v>
      </c>
      <c r="BJ277" s="16" t="s">
        <v>76</v>
      </c>
      <c r="BK277" s="134">
        <f>ROUND(I277*H277,2)</f>
        <v>0</v>
      </c>
      <c r="BL277" s="16" t="s">
        <v>145</v>
      </c>
      <c r="BM277" s="133" t="s">
        <v>661</v>
      </c>
    </row>
    <row r="278" spans="1:47" s="2" customFormat="1" ht="12">
      <c r="A278" s="235"/>
      <c r="B278" s="238"/>
      <c r="C278" s="235"/>
      <c r="D278" s="257" t="s">
        <v>125</v>
      </c>
      <c r="E278" s="235"/>
      <c r="F278" s="258" t="s">
        <v>662</v>
      </c>
      <c r="G278" s="235"/>
      <c r="H278" s="235"/>
      <c r="I278" s="135"/>
      <c r="J278" s="235"/>
      <c r="K278" s="235"/>
      <c r="L278" s="32"/>
      <c r="M278" s="136"/>
      <c r="N278" s="137"/>
      <c r="O278" s="52"/>
      <c r="P278" s="52"/>
      <c r="Q278" s="52"/>
      <c r="R278" s="52"/>
      <c r="S278" s="52"/>
      <c r="T278" s="53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T278" s="16" t="s">
        <v>125</v>
      </c>
      <c r="AU278" s="16" t="s">
        <v>78</v>
      </c>
    </row>
    <row r="279" spans="1:65" s="2" customFormat="1" ht="16.5" customHeight="1">
      <c r="A279" s="235"/>
      <c r="B279" s="238"/>
      <c r="C279" s="259" t="s">
        <v>663</v>
      </c>
      <c r="D279" s="259" t="s">
        <v>203</v>
      </c>
      <c r="E279" s="260" t="s">
        <v>664</v>
      </c>
      <c r="F279" s="261" t="s">
        <v>665</v>
      </c>
      <c r="G279" s="262" t="s">
        <v>206</v>
      </c>
      <c r="H279" s="263">
        <v>4</v>
      </c>
      <c r="I279" s="138"/>
      <c r="J279" s="273">
        <f>ROUND(I279*H279,2)</f>
        <v>0</v>
      </c>
      <c r="K279" s="261" t="s">
        <v>3</v>
      </c>
      <c r="L279" s="139"/>
      <c r="M279" s="140" t="s">
        <v>3</v>
      </c>
      <c r="N279" s="141" t="s">
        <v>42</v>
      </c>
      <c r="O279" s="52"/>
      <c r="P279" s="131">
        <f>O279*H279</f>
        <v>0</v>
      </c>
      <c r="Q279" s="131">
        <v>0</v>
      </c>
      <c r="R279" s="131">
        <f>Q279*H279</f>
        <v>0</v>
      </c>
      <c r="S279" s="131">
        <v>0</v>
      </c>
      <c r="T279" s="132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33" t="s">
        <v>207</v>
      </c>
      <c r="AT279" s="133" t="s">
        <v>203</v>
      </c>
      <c r="AU279" s="133" t="s">
        <v>78</v>
      </c>
      <c r="AY279" s="16" t="s">
        <v>114</v>
      </c>
      <c r="BE279" s="134">
        <f>IF(N279="základní",J279,0)</f>
        <v>0</v>
      </c>
      <c r="BF279" s="134">
        <f>IF(N279="snížená",J279,0)</f>
        <v>0</v>
      </c>
      <c r="BG279" s="134">
        <f>IF(N279="zákl. přenesená",J279,0)</f>
        <v>0</v>
      </c>
      <c r="BH279" s="134">
        <f>IF(N279="sníž. přenesená",J279,0)</f>
        <v>0</v>
      </c>
      <c r="BI279" s="134">
        <f>IF(N279="nulová",J279,0)</f>
        <v>0</v>
      </c>
      <c r="BJ279" s="16" t="s">
        <v>76</v>
      </c>
      <c r="BK279" s="134">
        <f>ROUND(I279*H279,2)</f>
        <v>0</v>
      </c>
      <c r="BL279" s="16" t="s">
        <v>145</v>
      </c>
      <c r="BM279" s="133" t="s">
        <v>666</v>
      </c>
    </row>
    <row r="280" spans="1:65" s="2" customFormat="1" ht="21.75" customHeight="1">
      <c r="A280" s="235"/>
      <c r="B280" s="238"/>
      <c r="C280" s="252" t="s">
        <v>667</v>
      </c>
      <c r="D280" s="252" t="s">
        <v>118</v>
      </c>
      <c r="E280" s="253" t="s">
        <v>668</v>
      </c>
      <c r="F280" s="254" t="s">
        <v>669</v>
      </c>
      <c r="G280" s="255" t="s">
        <v>199</v>
      </c>
      <c r="H280" s="256">
        <v>135</v>
      </c>
      <c r="I280" s="128"/>
      <c r="J280" s="270">
        <f>ROUND(I280*H280,2)</f>
        <v>0</v>
      </c>
      <c r="K280" s="254" t="s">
        <v>212</v>
      </c>
      <c r="L280" s="32"/>
      <c r="M280" s="129" t="s">
        <v>3</v>
      </c>
      <c r="N280" s="130" t="s">
        <v>42</v>
      </c>
      <c r="O280" s="52"/>
      <c r="P280" s="131">
        <f>O280*H280</f>
        <v>0</v>
      </c>
      <c r="Q280" s="131">
        <v>0</v>
      </c>
      <c r="R280" s="131">
        <f>Q280*H280</f>
        <v>0</v>
      </c>
      <c r="S280" s="131">
        <v>0</v>
      </c>
      <c r="T280" s="132">
        <f>S280*H280</f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33" t="s">
        <v>145</v>
      </c>
      <c r="AT280" s="133" t="s">
        <v>118</v>
      </c>
      <c r="AU280" s="133" t="s">
        <v>78</v>
      </c>
      <c r="AY280" s="16" t="s">
        <v>114</v>
      </c>
      <c r="BE280" s="134">
        <f>IF(N280="základní",J280,0)</f>
        <v>0</v>
      </c>
      <c r="BF280" s="134">
        <f>IF(N280="snížená",J280,0)</f>
        <v>0</v>
      </c>
      <c r="BG280" s="134">
        <f>IF(N280="zákl. přenesená",J280,0)</f>
        <v>0</v>
      </c>
      <c r="BH280" s="134">
        <f>IF(N280="sníž. přenesená",J280,0)</f>
        <v>0</v>
      </c>
      <c r="BI280" s="134">
        <f>IF(N280="nulová",J280,0)</f>
        <v>0</v>
      </c>
      <c r="BJ280" s="16" t="s">
        <v>76</v>
      </c>
      <c r="BK280" s="134">
        <f>ROUND(I280*H280,2)</f>
        <v>0</v>
      </c>
      <c r="BL280" s="16" t="s">
        <v>145</v>
      </c>
      <c r="BM280" s="133" t="s">
        <v>670</v>
      </c>
    </row>
    <row r="281" spans="1:47" s="2" customFormat="1" ht="12">
      <c r="A281" s="235"/>
      <c r="B281" s="238"/>
      <c r="C281" s="235"/>
      <c r="D281" s="257" t="s">
        <v>125</v>
      </c>
      <c r="E281" s="235"/>
      <c r="F281" s="258" t="s">
        <v>671</v>
      </c>
      <c r="G281" s="235"/>
      <c r="H281" s="235"/>
      <c r="I281" s="135"/>
      <c r="J281" s="235"/>
      <c r="K281" s="235"/>
      <c r="L281" s="32"/>
      <c r="M281" s="136"/>
      <c r="N281" s="137"/>
      <c r="O281" s="52"/>
      <c r="P281" s="52"/>
      <c r="Q281" s="52"/>
      <c r="R281" s="52"/>
      <c r="S281" s="52"/>
      <c r="T281" s="53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T281" s="16" t="s">
        <v>125</v>
      </c>
      <c r="AU281" s="16" t="s">
        <v>78</v>
      </c>
    </row>
    <row r="282" spans="1:65" s="2" customFormat="1" ht="24.2" customHeight="1">
      <c r="A282" s="235"/>
      <c r="B282" s="238"/>
      <c r="C282" s="252" t="s">
        <v>672</v>
      </c>
      <c r="D282" s="252" t="s">
        <v>118</v>
      </c>
      <c r="E282" s="253" t="s">
        <v>673</v>
      </c>
      <c r="F282" s="254" t="s">
        <v>674</v>
      </c>
      <c r="G282" s="255" t="s">
        <v>199</v>
      </c>
      <c r="H282" s="256">
        <v>22</v>
      </c>
      <c r="I282" s="128"/>
      <c r="J282" s="270">
        <f>ROUND(I282*H282,2)</f>
        <v>0</v>
      </c>
      <c r="K282" s="254" t="s">
        <v>212</v>
      </c>
      <c r="L282" s="32"/>
      <c r="M282" s="129" t="s">
        <v>3</v>
      </c>
      <c r="N282" s="130" t="s">
        <v>42</v>
      </c>
      <c r="O282" s="52"/>
      <c r="P282" s="131">
        <f>O282*H282</f>
        <v>0</v>
      </c>
      <c r="Q282" s="131">
        <v>0</v>
      </c>
      <c r="R282" s="131">
        <f>Q282*H282</f>
        <v>0</v>
      </c>
      <c r="S282" s="131">
        <v>0</v>
      </c>
      <c r="T282" s="132">
        <f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33" t="s">
        <v>145</v>
      </c>
      <c r="AT282" s="133" t="s">
        <v>118</v>
      </c>
      <c r="AU282" s="133" t="s">
        <v>78</v>
      </c>
      <c r="AY282" s="16" t="s">
        <v>114</v>
      </c>
      <c r="BE282" s="134">
        <f>IF(N282="základní",J282,0)</f>
        <v>0</v>
      </c>
      <c r="BF282" s="134">
        <f>IF(N282="snížená",J282,0)</f>
        <v>0</v>
      </c>
      <c r="BG282" s="134">
        <f>IF(N282="zákl. přenesená",J282,0)</f>
        <v>0</v>
      </c>
      <c r="BH282" s="134">
        <f>IF(N282="sníž. přenesená",J282,0)</f>
        <v>0</v>
      </c>
      <c r="BI282" s="134">
        <f>IF(N282="nulová",J282,0)</f>
        <v>0</v>
      </c>
      <c r="BJ282" s="16" t="s">
        <v>76</v>
      </c>
      <c r="BK282" s="134">
        <f>ROUND(I282*H282,2)</f>
        <v>0</v>
      </c>
      <c r="BL282" s="16" t="s">
        <v>145</v>
      </c>
      <c r="BM282" s="133" t="s">
        <v>675</v>
      </c>
    </row>
    <row r="283" spans="1:47" s="2" customFormat="1" ht="12">
      <c r="A283" s="235"/>
      <c r="B283" s="238"/>
      <c r="C283" s="235"/>
      <c r="D283" s="257" t="s">
        <v>125</v>
      </c>
      <c r="E283" s="235"/>
      <c r="F283" s="258" t="s">
        <v>676</v>
      </c>
      <c r="G283" s="235"/>
      <c r="H283" s="235"/>
      <c r="I283" s="135"/>
      <c r="J283" s="235"/>
      <c r="K283" s="235"/>
      <c r="L283" s="32"/>
      <c r="M283" s="136"/>
      <c r="N283" s="137"/>
      <c r="O283" s="52"/>
      <c r="P283" s="52"/>
      <c r="Q283" s="52"/>
      <c r="R283" s="52"/>
      <c r="S283" s="52"/>
      <c r="T283" s="53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T283" s="16" t="s">
        <v>125</v>
      </c>
      <c r="AU283" s="16" t="s">
        <v>78</v>
      </c>
    </row>
    <row r="284" spans="1:65" s="2" customFormat="1" ht="16.5" customHeight="1">
      <c r="A284" s="235"/>
      <c r="B284" s="238"/>
      <c r="C284" s="259" t="s">
        <v>677</v>
      </c>
      <c r="D284" s="259" t="s">
        <v>203</v>
      </c>
      <c r="E284" s="260" t="s">
        <v>678</v>
      </c>
      <c r="F284" s="261" t="s">
        <v>679</v>
      </c>
      <c r="G284" s="262" t="s">
        <v>206</v>
      </c>
      <c r="H284" s="263">
        <v>22</v>
      </c>
      <c r="I284" s="138"/>
      <c r="J284" s="273">
        <f>ROUND(I284*H284,2)</f>
        <v>0</v>
      </c>
      <c r="K284" s="261" t="s">
        <v>3</v>
      </c>
      <c r="L284" s="139"/>
      <c r="M284" s="140" t="s">
        <v>3</v>
      </c>
      <c r="N284" s="141" t="s">
        <v>42</v>
      </c>
      <c r="O284" s="52"/>
      <c r="P284" s="131">
        <f>O284*H284</f>
        <v>0</v>
      </c>
      <c r="Q284" s="131">
        <v>0</v>
      </c>
      <c r="R284" s="131">
        <f>Q284*H284</f>
        <v>0</v>
      </c>
      <c r="S284" s="131">
        <v>0</v>
      </c>
      <c r="T284" s="132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33" t="s">
        <v>207</v>
      </c>
      <c r="AT284" s="133" t="s">
        <v>203</v>
      </c>
      <c r="AU284" s="133" t="s">
        <v>78</v>
      </c>
      <c r="AY284" s="16" t="s">
        <v>114</v>
      </c>
      <c r="BE284" s="134">
        <f>IF(N284="základní",J284,0)</f>
        <v>0</v>
      </c>
      <c r="BF284" s="134">
        <f>IF(N284="snížená",J284,0)</f>
        <v>0</v>
      </c>
      <c r="BG284" s="134">
        <f>IF(N284="zákl. přenesená",J284,0)</f>
        <v>0</v>
      </c>
      <c r="BH284" s="134">
        <f>IF(N284="sníž. přenesená",J284,0)</f>
        <v>0</v>
      </c>
      <c r="BI284" s="134">
        <f>IF(N284="nulová",J284,0)</f>
        <v>0</v>
      </c>
      <c r="BJ284" s="16" t="s">
        <v>76</v>
      </c>
      <c r="BK284" s="134">
        <f>ROUND(I284*H284,2)</f>
        <v>0</v>
      </c>
      <c r="BL284" s="16" t="s">
        <v>145</v>
      </c>
      <c r="BM284" s="133" t="s">
        <v>680</v>
      </c>
    </row>
    <row r="285" spans="1:65" s="2" customFormat="1" ht="16.5" customHeight="1">
      <c r="A285" s="235"/>
      <c r="B285" s="238"/>
      <c r="C285" s="259" t="s">
        <v>681</v>
      </c>
      <c r="D285" s="259" t="s">
        <v>203</v>
      </c>
      <c r="E285" s="260" t="s">
        <v>682</v>
      </c>
      <c r="F285" s="261" t="s">
        <v>683</v>
      </c>
      <c r="G285" s="262" t="s">
        <v>199</v>
      </c>
      <c r="H285" s="263">
        <v>22</v>
      </c>
      <c r="I285" s="138"/>
      <c r="J285" s="273">
        <f>ROUND(I285*H285,2)</f>
        <v>0</v>
      </c>
      <c r="K285" s="261" t="s">
        <v>3</v>
      </c>
      <c r="L285" s="139"/>
      <c r="M285" s="140" t="s">
        <v>3</v>
      </c>
      <c r="N285" s="141" t="s">
        <v>42</v>
      </c>
      <c r="O285" s="52"/>
      <c r="P285" s="131">
        <f>O285*H285</f>
        <v>0</v>
      </c>
      <c r="Q285" s="131">
        <v>0</v>
      </c>
      <c r="R285" s="131">
        <f>Q285*H285</f>
        <v>0</v>
      </c>
      <c r="S285" s="131">
        <v>0</v>
      </c>
      <c r="T285" s="132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33" t="s">
        <v>207</v>
      </c>
      <c r="AT285" s="133" t="s">
        <v>203</v>
      </c>
      <c r="AU285" s="133" t="s">
        <v>78</v>
      </c>
      <c r="AY285" s="16" t="s">
        <v>114</v>
      </c>
      <c r="BE285" s="134">
        <f>IF(N285="základní",J285,0)</f>
        <v>0</v>
      </c>
      <c r="BF285" s="134">
        <f>IF(N285="snížená",J285,0)</f>
        <v>0</v>
      </c>
      <c r="BG285" s="134">
        <f>IF(N285="zákl. přenesená",J285,0)</f>
        <v>0</v>
      </c>
      <c r="BH285" s="134">
        <f>IF(N285="sníž. přenesená",J285,0)</f>
        <v>0</v>
      </c>
      <c r="BI285" s="134">
        <f>IF(N285="nulová",J285,0)</f>
        <v>0</v>
      </c>
      <c r="BJ285" s="16" t="s">
        <v>76</v>
      </c>
      <c r="BK285" s="134">
        <f>ROUND(I285*H285,2)</f>
        <v>0</v>
      </c>
      <c r="BL285" s="16" t="s">
        <v>145</v>
      </c>
      <c r="BM285" s="133" t="s">
        <v>684</v>
      </c>
    </row>
    <row r="286" spans="1:65" s="2" customFormat="1" ht="16.5" customHeight="1">
      <c r="A286" s="235"/>
      <c r="B286" s="238"/>
      <c r="C286" s="252" t="s">
        <v>685</v>
      </c>
      <c r="D286" s="252" t="s">
        <v>118</v>
      </c>
      <c r="E286" s="253" t="s">
        <v>686</v>
      </c>
      <c r="F286" s="254" t="s">
        <v>687</v>
      </c>
      <c r="G286" s="255" t="s">
        <v>199</v>
      </c>
      <c r="H286" s="256">
        <v>135</v>
      </c>
      <c r="I286" s="128"/>
      <c r="J286" s="270">
        <f>ROUND(I286*H286,2)</f>
        <v>0</v>
      </c>
      <c r="K286" s="254" t="s">
        <v>212</v>
      </c>
      <c r="L286" s="32"/>
      <c r="M286" s="129" t="s">
        <v>3</v>
      </c>
      <c r="N286" s="130" t="s">
        <v>42</v>
      </c>
      <c r="O286" s="52"/>
      <c r="P286" s="131">
        <f>O286*H286</f>
        <v>0</v>
      </c>
      <c r="Q286" s="131">
        <v>0</v>
      </c>
      <c r="R286" s="131">
        <f>Q286*H286</f>
        <v>0</v>
      </c>
      <c r="S286" s="131">
        <v>0</v>
      </c>
      <c r="T286" s="132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33" t="s">
        <v>145</v>
      </c>
      <c r="AT286" s="133" t="s">
        <v>118</v>
      </c>
      <c r="AU286" s="133" t="s">
        <v>78</v>
      </c>
      <c r="AY286" s="16" t="s">
        <v>114</v>
      </c>
      <c r="BE286" s="134">
        <f>IF(N286="základní",J286,0)</f>
        <v>0</v>
      </c>
      <c r="BF286" s="134">
        <f>IF(N286="snížená",J286,0)</f>
        <v>0</v>
      </c>
      <c r="BG286" s="134">
        <f>IF(N286="zákl. přenesená",J286,0)</f>
        <v>0</v>
      </c>
      <c r="BH286" s="134">
        <f>IF(N286="sníž. přenesená",J286,0)</f>
        <v>0</v>
      </c>
      <c r="BI286" s="134">
        <f>IF(N286="nulová",J286,0)</f>
        <v>0</v>
      </c>
      <c r="BJ286" s="16" t="s">
        <v>76</v>
      </c>
      <c r="BK286" s="134">
        <f>ROUND(I286*H286,2)</f>
        <v>0</v>
      </c>
      <c r="BL286" s="16" t="s">
        <v>145</v>
      </c>
      <c r="BM286" s="133" t="s">
        <v>688</v>
      </c>
    </row>
    <row r="287" spans="1:47" s="2" customFormat="1" ht="12">
      <c r="A287" s="235"/>
      <c r="B287" s="238"/>
      <c r="C287" s="235"/>
      <c r="D287" s="257" t="s">
        <v>125</v>
      </c>
      <c r="E287" s="235"/>
      <c r="F287" s="258" t="s">
        <v>689</v>
      </c>
      <c r="G287" s="235"/>
      <c r="H287" s="235"/>
      <c r="I287" s="135"/>
      <c r="J287" s="235"/>
      <c r="K287" s="235"/>
      <c r="L287" s="32"/>
      <c r="M287" s="136"/>
      <c r="N287" s="137"/>
      <c r="O287" s="52"/>
      <c r="P287" s="52"/>
      <c r="Q287" s="52"/>
      <c r="R287" s="52"/>
      <c r="S287" s="52"/>
      <c r="T287" s="53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T287" s="16" t="s">
        <v>125</v>
      </c>
      <c r="AU287" s="16" t="s">
        <v>78</v>
      </c>
    </row>
    <row r="288" spans="1:65" s="2" customFormat="1" ht="16.5" customHeight="1">
      <c r="A288" s="235"/>
      <c r="B288" s="238"/>
      <c r="C288" s="259" t="s">
        <v>690</v>
      </c>
      <c r="D288" s="259" t="s">
        <v>203</v>
      </c>
      <c r="E288" s="260" t="s">
        <v>691</v>
      </c>
      <c r="F288" s="261" t="s">
        <v>692</v>
      </c>
      <c r="G288" s="262" t="s">
        <v>206</v>
      </c>
      <c r="H288" s="263">
        <v>24</v>
      </c>
      <c r="I288" s="138"/>
      <c r="J288" s="273">
        <f aca="true" t="shared" si="30" ref="J288:J294">ROUND(I288*H288,2)</f>
        <v>0</v>
      </c>
      <c r="K288" s="261" t="s">
        <v>3</v>
      </c>
      <c r="L288" s="139"/>
      <c r="M288" s="140" t="s">
        <v>3</v>
      </c>
      <c r="N288" s="141" t="s">
        <v>42</v>
      </c>
      <c r="O288" s="52"/>
      <c r="P288" s="131">
        <f aca="true" t="shared" si="31" ref="P288:P294">O288*H288</f>
        <v>0</v>
      </c>
      <c r="Q288" s="131">
        <v>0</v>
      </c>
      <c r="R288" s="131">
        <f aca="true" t="shared" si="32" ref="R288:R294">Q288*H288</f>
        <v>0</v>
      </c>
      <c r="S288" s="131">
        <v>0</v>
      </c>
      <c r="T288" s="132">
        <f aca="true" t="shared" si="33" ref="T288:T294"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33" t="s">
        <v>207</v>
      </c>
      <c r="AT288" s="133" t="s">
        <v>203</v>
      </c>
      <c r="AU288" s="133" t="s">
        <v>78</v>
      </c>
      <c r="AY288" s="16" t="s">
        <v>114</v>
      </c>
      <c r="BE288" s="134">
        <f aca="true" t="shared" si="34" ref="BE288:BE294">IF(N288="základní",J288,0)</f>
        <v>0</v>
      </c>
      <c r="BF288" s="134">
        <f aca="true" t="shared" si="35" ref="BF288:BF294">IF(N288="snížená",J288,0)</f>
        <v>0</v>
      </c>
      <c r="BG288" s="134">
        <f aca="true" t="shared" si="36" ref="BG288:BG294">IF(N288="zákl. přenesená",J288,0)</f>
        <v>0</v>
      </c>
      <c r="BH288" s="134">
        <f aca="true" t="shared" si="37" ref="BH288:BH294">IF(N288="sníž. přenesená",J288,0)</f>
        <v>0</v>
      </c>
      <c r="BI288" s="134">
        <f aca="true" t="shared" si="38" ref="BI288:BI294">IF(N288="nulová",J288,0)</f>
        <v>0</v>
      </c>
      <c r="BJ288" s="16" t="s">
        <v>76</v>
      </c>
      <c r="BK288" s="134">
        <f aca="true" t="shared" si="39" ref="BK288:BK294">ROUND(I288*H288,2)</f>
        <v>0</v>
      </c>
      <c r="BL288" s="16" t="s">
        <v>145</v>
      </c>
      <c r="BM288" s="133" t="s">
        <v>693</v>
      </c>
    </row>
    <row r="289" spans="1:65" s="2" customFormat="1" ht="16.5" customHeight="1">
      <c r="A289" s="235"/>
      <c r="B289" s="238"/>
      <c r="C289" s="259" t="s">
        <v>694</v>
      </c>
      <c r="D289" s="259" t="s">
        <v>203</v>
      </c>
      <c r="E289" s="260" t="s">
        <v>695</v>
      </c>
      <c r="F289" s="261" t="s">
        <v>696</v>
      </c>
      <c r="G289" s="262" t="s">
        <v>199</v>
      </c>
      <c r="H289" s="263">
        <v>135</v>
      </c>
      <c r="I289" s="138"/>
      <c r="J289" s="273">
        <f t="shared" si="30"/>
        <v>0</v>
      </c>
      <c r="K289" s="261" t="s">
        <v>3</v>
      </c>
      <c r="L289" s="139"/>
      <c r="M289" s="140" t="s">
        <v>3</v>
      </c>
      <c r="N289" s="141" t="s">
        <v>42</v>
      </c>
      <c r="O289" s="52"/>
      <c r="P289" s="131">
        <f t="shared" si="31"/>
        <v>0</v>
      </c>
      <c r="Q289" s="131">
        <v>0</v>
      </c>
      <c r="R289" s="131">
        <f t="shared" si="32"/>
        <v>0</v>
      </c>
      <c r="S289" s="131">
        <v>0</v>
      </c>
      <c r="T289" s="132">
        <f t="shared" si="3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33" t="s">
        <v>207</v>
      </c>
      <c r="AT289" s="133" t="s">
        <v>203</v>
      </c>
      <c r="AU289" s="133" t="s">
        <v>78</v>
      </c>
      <c r="AY289" s="16" t="s">
        <v>114</v>
      </c>
      <c r="BE289" s="134">
        <f t="shared" si="34"/>
        <v>0</v>
      </c>
      <c r="BF289" s="134">
        <f t="shared" si="35"/>
        <v>0</v>
      </c>
      <c r="BG289" s="134">
        <f t="shared" si="36"/>
        <v>0</v>
      </c>
      <c r="BH289" s="134">
        <f t="shared" si="37"/>
        <v>0</v>
      </c>
      <c r="BI289" s="134">
        <f t="shared" si="38"/>
        <v>0</v>
      </c>
      <c r="BJ289" s="16" t="s">
        <v>76</v>
      </c>
      <c r="BK289" s="134">
        <f t="shared" si="39"/>
        <v>0</v>
      </c>
      <c r="BL289" s="16" t="s">
        <v>145</v>
      </c>
      <c r="BM289" s="133" t="s">
        <v>697</v>
      </c>
    </row>
    <row r="290" spans="1:65" s="2" customFormat="1" ht="16.5" customHeight="1">
      <c r="A290" s="235"/>
      <c r="B290" s="238"/>
      <c r="C290" s="259" t="s">
        <v>698</v>
      </c>
      <c r="D290" s="259" t="s">
        <v>203</v>
      </c>
      <c r="E290" s="260" t="s">
        <v>699</v>
      </c>
      <c r="F290" s="261" t="s">
        <v>700</v>
      </c>
      <c r="G290" s="262" t="s">
        <v>199</v>
      </c>
      <c r="H290" s="263">
        <v>135</v>
      </c>
      <c r="I290" s="138"/>
      <c r="J290" s="273">
        <f t="shared" si="30"/>
        <v>0</v>
      </c>
      <c r="K290" s="261" t="s">
        <v>3</v>
      </c>
      <c r="L290" s="139"/>
      <c r="M290" s="140" t="s">
        <v>3</v>
      </c>
      <c r="N290" s="141" t="s">
        <v>42</v>
      </c>
      <c r="O290" s="52"/>
      <c r="P290" s="131">
        <f t="shared" si="31"/>
        <v>0</v>
      </c>
      <c r="Q290" s="131">
        <v>0</v>
      </c>
      <c r="R290" s="131">
        <f t="shared" si="32"/>
        <v>0</v>
      </c>
      <c r="S290" s="131">
        <v>0</v>
      </c>
      <c r="T290" s="132">
        <f t="shared" si="3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33" t="s">
        <v>207</v>
      </c>
      <c r="AT290" s="133" t="s">
        <v>203</v>
      </c>
      <c r="AU290" s="133" t="s">
        <v>78</v>
      </c>
      <c r="AY290" s="16" t="s">
        <v>114</v>
      </c>
      <c r="BE290" s="134">
        <f t="shared" si="34"/>
        <v>0</v>
      </c>
      <c r="BF290" s="134">
        <f t="shared" si="35"/>
        <v>0</v>
      </c>
      <c r="BG290" s="134">
        <f t="shared" si="36"/>
        <v>0</v>
      </c>
      <c r="BH290" s="134">
        <f t="shared" si="37"/>
        <v>0</v>
      </c>
      <c r="BI290" s="134">
        <f t="shared" si="38"/>
        <v>0</v>
      </c>
      <c r="BJ290" s="16" t="s">
        <v>76</v>
      </c>
      <c r="BK290" s="134">
        <f t="shared" si="39"/>
        <v>0</v>
      </c>
      <c r="BL290" s="16" t="s">
        <v>145</v>
      </c>
      <c r="BM290" s="133" t="s">
        <v>701</v>
      </c>
    </row>
    <row r="291" spans="1:65" s="2" customFormat="1" ht="16.5" customHeight="1">
      <c r="A291" s="235"/>
      <c r="B291" s="238"/>
      <c r="C291" s="259" t="s">
        <v>702</v>
      </c>
      <c r="D291" s="259" t="s">
        <v>203</v>
      </c>
      <c r="E291" s="260" t="s">
        <v>703</v>
      </c>
      <c r="F291" s="261" t="s">
        <v>704</v>
      </c>
      <c r="G291" s="262" t="s">
        <v>206</v>
      </c>
      <c r="H291" s="263">
        <v>135</v>
      </c>
      <c r="I291" s="138"/>
      <c r="J291" s="273">
        <f t="shared" si="30"/>
        <v>0</v>
      </c>
      <c r="K291" s="261" t="s">
        <v>3</v>
      </c>
      <c r="L291" s="139"/>
      <c r="M291" s="140" t="s">
        <v>3</v>
      </c>
      <c r="N291" s="141" t="s">
        <v>42</v>
      </c>
      <c r="O291" s="52"/>
      <c r="P291" s="131">
        <f t="shared" si="31"/>
        <v>0</v>
      </c>
      <c r="Q291" s="131">
        <v>0</v>
      </c>
      <c r="R291" s="131">
        <f t="shared" si="32"/>
        <v>0</v>
      </c>
      <c r="S291" s="131">
        <v>0</v>
      </c>
      <c r="T291" s="132">
        <f t="shared" si="33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33" t="s">
        <v>207</v>
      </c>
      <c r="AT291" s="133" t="s">
        <v>203</v>
      </c>
      <c r="AU291" s="133" t="s">
        <v>78</v>
      </c>
      <c r="AY291" s="16" t="s">
        <v>114</v>
      </c>
      <c r="BE291" s="134">
        <f t="shared" si="34"/>
        <v>0</v>
      </c>
      <c r="BF291" s="134">
        <f t="shared" si="35"/>
        <v>0</v>
      </c>
      <c r="BG291" s="134">
        <f t="shared" si="36"/>
        <v>0</v>
      </c>
      <c r="BH291" s="134">
        <f t="shared" si="37"/>
        <v>0</v>
      </c>
      <c r="BI291" s="134">
        <f t="shared" si="38"/>
        <v>0</v>
      </c>
      <c r="BJ291" s="16" t="s">
        <v>76</v>
      </c>
      <c r="BK291" s="134">
        <f t="shared" si="39"/>
        <v>0</v>
      </c>
      <c r="BL291" s="16" t="s">
        <v>145</v>
      </c>
      <c r="BM291" s="133" t="s">
        <v>705</v>
      </c>
    </row>
    <row r="292" spans="1:65" s="2" customFormat="1" ht="16.5" customHeight="1">
      <c r="A292" s="235"/>
      <c r="B292" s="238"/>
      <c r="C292" s="259" t="s">
        <v>706</v>
      </c>
      <c r="D292" s="259" t="s">
        <v>203</v>
      </c>
      <c r="E292" s="260" t="s">
        <v>707</v>
      </c>
      <c r="F292" s="261" t="s">
        <v>708</v>
      </c>
      <c r="G292" s="262" t="s">
        <v>206</v>
      </c>
      <c r="H292" s="263">
        <v>270</v>
      </c>
      <c r="I292" s="138"/>
      <c r="J292" s="273">
        <f t="shared" si="30"/>
        <v>0</v>
      </c>
      <c r="K292" s="261" t="s">
        <v>3</v>
      </c>
      <c r="L292" s="139"/>
      <c r="M292" s="140" t="s">
        <v>3</v>
      </c>
      <c r="N292" s="141" t="s">
        <v>42</v>
      </c>
      <c r="O292" s="52"/>
      <c r="P292" s="131">
        <f t="shared" si="31"/>
        <v>0</v>
      </c>
      <c r="Q292" s="131">
        <v>0</v>
      </c>
      <c r="R292" s="131">
        <f t="shared" si="32"/>
        <v>0</v>
      </c>
      <c r="S292" s="131">
        <v>0</v>
      </c>
      <c r="T292" s="132">
        <f t="shared" si="33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33" t="s">
        <v>207</v>
      </c>
      <c r="AT292" s="133" t="s">
        <v>203</v>
      </c>
      <c r="AU292" s="133" t="s">
        <v>78</v>
      </c>
      <c r="AY292" s="16" t="s">
        <v>114</v>
      </c>
      <c r="BE292" s="134">
        <f t="shared" si="34"/>
        <v>0</v>
      </c>
      <c r="BF292" s="134">
        <f t="shared" si="35"/>
        <v>0</v>
      </c>
      <c r="BG292" s="134">
        <f t="shared" si="36"/>
        <v>0</v>
      </c>
      <c r="BH292" s="134">
        <f t="shared" si="37"/>
        <v>0</v>
      </c>
      <c r="BI292" s="134">
        <f t="shared" si="38"/>
        <v>0</v>
      </c>
      <c r="BJ292" s="16" t="s">
        <v>76</v>
      </c>
      <c r="BK292" s="134">
        <f t="shared" si="39"/>
        <v>0</v>
      </c>
      <c r="BL292" s="16" t="s">
        <v>145</v>
      </c>
      <c r="BM292" s="133" t="s">
        <v>709</v>
      </c>
    </row>
    <row r="293" spans="1:65" s="2" customFormat="1" ht="16.5" customHeight="1">
      <c r="A293" s="235"/>
      <c r="B293" s="238"/>
      <c r="C293" s="259" t="s">
        <v>710</v>
      </c>
      <c r="D293" s="259" t="s">
        <v>203</v>
      </c>
      <c r="E293" s="260" t="s">
        <v>711</v>
      </c>
      <c r="F293" s="261" t="s">
        <v>712</v>
      </c>
      <c r="G293" s="262" t="s">
        <v>206</v>
      </c>
      <c r="H293" s="263">
        <v>445</v>
      </c>
      <c r="I293" s="138"/>
      <c r="J293" s="273">
        <f t="shared" si="30"/>
        <v>0</v>
      </c>
      <c r="K293" s="261" t="s">
        <v>3</v>
      </c>
      <c r="L293" s="139"/>
      <c r="M293" s="140" t="s">
        <v>3</v>
      </c>
      <c r="N293" s="141" t="s">
        <v>42</v>
      </c>
      <c r="O293" s="52"/>
      <c r="P293" s="131">
        <f t="shared" si="31"/>
        <v>0</v>
      </c>
      <c r="Q293" s="131">
        <v>0</v>
      </c>
      <c r="R293" s="131">
        <f t="shared" si="32"/>
        <v>0</v>
      </c>
      <c r="S293" s="131">
        <v>0</v>
      </c>
      <c r="T293" s="132">
        <f t="shared" si="33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33" t="s">
        <v>207</v>
      </c>
      <c r="AT293" s="133" t="s">
        <v>203</v>
      </c>
      <c r="AU293" s="133" t="s">
        <v>78</v>
      </c>
      <c r="AY293" s="16" t="s">
        <v>114</v>
      </c>
      <c r="BE293" s="134">
        <f t="shared" si="34"/>
        <v>0</v>
      </c>
      <c r="BF293" s="134">
        <f t="shared" si="35"/>
        <v>0</v>
      </c>
      <c r="BG293" s="134">
        <f t="shared" si="36"/>
        <v>0</v>
      </c>
      <c r="BH293" s="134">
        <f t="shared" si="37"/>
        <v>0</v>
      </c>
      <c r="BI293" s="134">
        <f t="shared" si="38"/>
        <v>0</v>
      </c>
      <c r="BJ293" s="16" t="s">
        <v>76</v>
      </c>
      <c r="BK293" s="134">
        <f t="shared" si="39"/>
        <v>0</v>
      </c>
      <c r="BL293" s="16" t="s">
        <v>145</v>
      </c>
      <c r="BM293" s="133" t="s">
        <v>713</v>
      </c>
    </row>
    <row r="294" spans="1:65" s="2" customFormat="1" ht="16.5" customHeight="1">
      <c r="A294" s="235"/>
      <c r="B294" s="238"/>
      <c r="C294" s="252" t="s">
        <v>714</v>
      </c>
      <c r="D294" s="252" t="s">
        <v>118</v>
      </c>
      <c r="E294" s="253" t="s">
        <v>715</v>
      </c>
      <c r="F294" s="254" t="s">
        <v>716</v>
      </c>
      <c r="G294" s="255" t="s">
        <v>206</v>
      </c>
      <c r="H294" s="256">
        <v>1.1</v>
      </c>
      <c r="I294" s="128"/>
      <c r="J294" s="270">
        <f t="shared" si="30"/>
        <v>0</v>
      </c>
      <c r="K294" s="254" t="s">
        <v>122</v>
      </c>
      <c r="L294" s="32"/>
      <c r="M294" s="129" t="s">
        <v>3</v>
      </c>
      <c r="N294" s="130" t="s">
        <v>42</v>
      </c>
      <c r="O294" s="52"/>
      <c r="P294" s="131">
        <f t="shared" si="31"/>
        <v>0</v>
      </c>
      <c r="Q294" s="131">
        <v>0</v>
      </c>
      <c r="R294" s="131">
        <f t="shared" si="32"/>
        <v>0</v>
      </c>
      <c r="S294" s="131">
        <v>0</v>
      </c>
      <c r="T294" s="132">
        <f t="shared" si="33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33" t="s">
        <v>145</v>
      </c>
      <c r="AT294" s="133" t="s">
        <v>118</v>
      </c>
      <c r="AU294" s="133" t="s">
        <v>78</v>
      </c>
      <c r="AY294" s="16" t="s">
        <v>114</v>
      </c>
      <c r="BE294" s="134">
        <f t="shared" si="34"/>
        <v>0</v>
      </c>
      <c r="BF294" s="134">
        <f t="shared" si="35"/>
        <v>0</v>
      </c>
      <c r="BG294" s="134">
        <f t="shared" si="36"/>
        <v>0</v>
      </c>
      <c r="BH294" s="134">
        <f t="shared" si="37"/>
        <v>0</v>
      </c>
      <c r="BI294" s="134">
        <f t="shared" si="38"/>
        <v>0</v>
      </c>
      <c r="BJ294" s="16" t="s">
        <v>76</v>
      </c>
      <c r="BK294" s="134">
        <f t="shared" si="39"/>
        <v>0</v>
      </c>
      <c r="BL294" s="16" t="s">
        <v>145</v>
      </c>
      <c r="BM294" s="133" t="s">
        <v>717</v>
      </c>
    </row>
    <row r="295" spans="1:47" s="2" customFormat="1" ht="12">
      <c r="A295" s="235"/>
      <c r="B295" s="238"/>
      <c r="C295" s="235"/>
      <c r="D295" s="257" t="s">
        <v>125</v>
      </c>
      <c r="E295" s="235"/>
      <c r="F295" s="258" t="s">
        <v>718</v>
      </c>
      <c r="G295" s="235"/>
      <c r="H295" s="235"/>
      <c r="I295" s="135"/>
      <c r="J295" s="235"/>
      <c r="K295" s="235"/>
      <c r="L295" s="32"/>
      <c r="M295" s="136"/>
      <c r="N295" s="137"/>
      <c r="O295" s="52"/>
      <c r="P295" s="52"/>
      <c r="Q295" s="52"/>
      <c r="R295" s="52"/>
      <c r="S295" s="52"/>
      <c r="T295" s="53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T295" s="16" t="s">
        <v>125</v>
      </c>
      <c r="AU295" s="16" t="s">
        <v>78</v>
      </c>
    </row>
    <row r="296" spans="1:65" s="2" customFormat="1" ht="16.5" customHeight="1">
      <c r="A296" s="235"/>
      <c r="B296" s="238"/>
      <c r="C296" s="259" t="s">
        <v>719</v>
      </c>
      <c r="D296" s="259" t="s">
        <v>203</v>
      </c>
      <c r="E296" s="260" t="s">
        <v>720</v>
      </c>
      <c r="F296" s="261" t="s">
        <v>721</v>
      </c>
      <c r="G296" s="262" t="s">
        <v>722</v>
      </c>
      <c r="H296" s="263">
        <v>1.1</v>
      </c>
      <c r="I296" s="138"/>
      <c r="J296" s="273">
        <f>ROUND(I296*H296,2)</f>
        <v>0</v>
      </c>
      <c r="K296" s="261" t="s">
        <v>3</v>
      </c>
      <c r="L296" s="139"/>
      <c r="M296" s="140" t="s">
        <v>3</v>
      </c>
      <c r="N296" s="141" t="s">
        <v>42</v>
      </c>
      <c r="O296" s="52"/>
      <c r="P296" s="131">
        <f>O296*H296</f>
        <v>0</v>
      </c>
      <c r="Q296" s="131">
        <v>0</v>
      </c>
      <c r="R296" s="131">
        <f>Q296*H296</f>
        <v>0</v>
      </c>
      <c r="S296" s="131">
        <v>0</v>
      </c>
      <c r="T296" s="132">
        <f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33" t="s">
        <v>207</v>
      </c>
      <c r="AT296" s="133" t="s">
        <v>203</v>
      </c>
      <c r="AU296" s="133" t="s">
        <v>78</v>
      </c>
      <c r="AY296" s="16" t="s">
        <v>114</v>
      </c>
      <c r="BE296" s="134">
        <f>IF(N296="základní",J296,0)</f>
        <v>0</v>
      </c>
      <c r="BF296" s="134">
        <f>IF(N296="snížená",J296,0)</f>
        <v>0</v>
      </c>
      <c r="BG296" s="134">
        <f>IF(N296="zákl. přenesená",J296,0)</f>
        <v>0</v>
      </c>
      <c r="BH296" s="134">
        <f>IF(N296="sníž. přenesená",J296,0)</f>
        <v>0</v>
      </c>
      <c r="BI296" s="134">
        <f>IF(N296="nulová",J296,0)</f>
        <v>0</v>
      </c>
      <c r="BJ296" s="16" t="s">
        <v>76</v>
      </c>
      <c r="BK296" s="134">
        <f>ROUND(I296*H296,2)</f>
        <v>0</v>
      </c>
      <c r="BL296" s="16" t="s">
        <v>145</v>
      </c>
      <c r="BM296" s="133" t="s">
        <v>723</v>
      </c>
    </row>
    <row r="297" spans="1:63" s="12" customFormat="1" ht="22.9" customHeight="1">
      <c r="A297" s="247"/>
      <c r="B297" s="248"/>
      <c r="C297" s="247"/>
      <c r="D297" s="249" t="s">
        <v>70</v>
      </c>
      <c r="E297" s="251" t="s">
        <v>724</v>
      </c>
      <c r="F297" s="251" t="s">
        <v>725</v>
      </c>
      <c r="G297" s="247"/>
      <c r="H297" s="247"/>
      <c r="I297" s="118"/>
      <c r="J297" s="272">
        <f>BK297</f>
        <v>0</v>
      </c>
      <c r="K297" s="247"/>
      <c r="L297" s="116"/>
      <c r="M297" s="120"/>
      <c r="N297" s="121"/>
      <c r="O297" s="121"/>
      <c r="P297" s="122">
        <f>SUM(P298:P304)</f>
        <v>0</v>
      </c>
      <c r="Q297" s="121"/>
      <c r="R297" s="122">
        <f>SUM(R298:R304)</f>
        <v>0.0022</v>
      </c>
      <c r="S297" s="121"/>
      <c r="T297" s="123">
        <f>SUM(T298:T304)</f>
        <v>0</v>
      </c>
      <c r="AR297" s="117" t="s">
        <v>78</v>
      </c>
      <c r="AT297" s="124" t="s">
        <v>70</v>
      </c>
      <c r="AU297" s="124" t="s">
        <v>76</v>
      </c>
      <c r="AY297" s="117" t="s">
        <v>114</v>
      </c>
      <c r="BK297" s="125">
        <f>SUM(BK298:BK304)</f>
        <v>0</v>
      </c>
    </row>
    <row r="298" spans="1:65" s="2" customFormat="1" ht="16.5" customHeight="1">
      <c r="A298" s="235"/>
      <c r="B298" s="238"/>
      <c r="C298" s="252" t="s">
        <v>726</v>
      </c>
      <c r="D298" s="252" t="s">
        <v>118</v>
      </c>
      <c r="E298" s="253" t="s">
        <v>727</v>
      </c>
      <c r="F298" s="254" t="s">
        <v>728</v>
      </c>
      <c r="G298" s="255" t="s">
        <v>199</v>
      </c>
      <c r="H298" s="256">
        <v>45</v>
      </c>
      <c r="I298" s="128"/>
      <c r="J298" s="270">
        <f>ROUND(I298*H298,2)</f>
        <v>0</v>
      </c>
      <c r="K298" s="254" t="s">
        <v>212</v>
      </c>
      <c r="L298" s="32"/>
      <c r="M298" s="129" t="s">
        <v>3</v>
      </c>
      <c r="N298" s="130" t="s">
        <v>42</v>
      </c>
      <c r="O298" s="52"/>
      <c r="P298" s="131">
        <f>O298*H298</f>
        <v>0</v>
      </c>
      <c r="Q298" s="131">
        <v>0</v>
      </c>
      <c r="R298" s="131">
        <f>Q298*H298</f>
        <v>0</v>
      </c>
      <c r="S298" s="131">
        <v>0</v>
      </c>
      <c r="T298" s="132">
        <f>S298*H298</f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33" t="s">
        <v>145</v>
      </c>
      <c r="AT298" s="133" t="s">
        <v>118</v>
      </c>
      <c r="AU298" s="133" t="s">
        <v>78</v>
      </c>
      <c r="AY298" s="16" t="s">
        <v>114</v>
      </c>
      <c r="BE298" s="134">
        <f>IF(N298="základní",J298,0)</f>
        <v>0</v>
      </c>
      <c r="BF298" s="134">
        <f>IF(N298="snížená",J298,0)</f>
        <v>0</v>
      </c>
      <c r="BG298" s="134">
        <f>IF(N298="zákl. přenesená",J298,0)</f>
        <v>0</v>
      </c>
      <c r="BH298" s="134">
        <f>IF(N298="sníž. přenesená",J298,0)</f>
        <v>0</v>
      </c>
      <c r="BI298" s="134">
        <f>IF(N298="nulová",J298,0)</f>
        <v>0</v>
      </c>
      <c r="BJ298" s="16" t="s">
        <v>76</v>
      </c>
      <c r="BK298" s="134">
        <f>ROUND(I298*H298,2)</f>
        <v>0</v>
      </c>
      <c r="BL298" s="16" t="s">
        <v>145</v>
      </c>
      <c r="BM298" s="133" t="s">
        <v>729</v>
      </c>
    </row>
    <row r="299" spans="1:47" s="2" customFormat="1" ht="12">
      <c r="A299" s="235"/>
      <c r="B299" s="238"/>
      <c r="C299" s="235"/>
      <c r="D299" s="257" t="s">
        <v>125</v>
      </c>
      <c r="E299" s="235"/>
      <c r="F299" s="258" t="s">
        <v>730</v>
      </c>
      <c r="G299" s="235"/>
      <c r="H299" s="235"/>
      <c r="I299" s="135"/>
      <c r="J299" s="235"/>
      <c r="K299" s="235"/>
      <c r="L299" s="32"/>
      <c r="M299" s="136"/>
      <c r="N299" s="137"/>
      <c r="O299" s="52"/>
      <c r="P299" s="52"/>
      <c r="Q299" s="52"/>
      <c r="R299" s="52"/>
      <c r="S299" s="52"/>
      <c r="T299" s="53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T299" s="16" t="s">
        <v>125</v>
      </c>
      <c r="AU299" s="16" t="s">
        <v>78</v>
      </c>
    </row>
    <row r="300" spans="1:65" s="2" customFormat="1" ht="16.5" customHeight="1">
      <c r="A300" s="235"/>
      <c r="B300" s="238"/>
      <c r="C300" s="259" t="s">
        <v>731</v>
      </c>
      <c r="D300" s="259" t="s">
        <v>203</v>
      </c>
      <c r="E300" s="260" t="s">
        <v>732</v>
      </c>
      <c r="F300" s="261" t="s">
        <v>733</v>
      </c>
      <c r="G300" s="262" t="s">
        <v>199</v>
      </c>
      <c r="H300" s="263">
        <v>54</v>
      </c>
      <c r="I300" s="138"/>
      <c r="J300" s="273">
        <f>ROUND(I300*H300,2)</f>
        <v>0</v>
      </c>
      <c r="K300" s="261" t="s">
        <v>212</v>
      </c>
      <c r="L300" s="139"/>
      <c r="M300" s="140" t="s">
        <v>3</v>
      </c>
      <c r="N300" s="141" t="s">
        <v>42</v>
      </c>
      <c r="O300" s="52"/>
      <c r="P300" s="131">
        <f>O300*H300</f>
        <v>0</v>
      </c>
      <c r="Q300" s="131">
        <v>4E-05</v>
      </c>
      <c r="R300" s="131">
        <f>Q300*H300</f>
        <v>0.00216</v>
      </c>
      <c r="S300" s="131">
        <v>0</v>
      </c>
      <c r="T300" s="132">
        <f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33" t="s">
        <v>207</v>
      </c>
      <c r="AT300" s="133" t="s">
        <v>203</v>
      </c>
      <c r="AU300" s="133" t="s">
        <v>78</v>
      </c>
      <c r="AY300" s="16" t="s">
        <v>114</v>
      </c>
      <c r="BE300" s="134">
        <f>IF(N300="základní",J300,0)</f>
        <v>0</v>
      </c>
      <c r="BF300" s="134">
        <f>IF(N300="snížená",J300,0)</f>
        <v>0</v>
      </c>
      <c r="BG300" s="134">
        <f>IF(N300="zákl. přenesená",J300,0)</f>
        <v>0</v>
      </c>
      <c r="BH300" s="134">
        <f>IF(N300="sníž. přenesená",J300,0)</f>
        <v>0</v>
      </c>
      <c r="BI300" s="134">
        <f>IF(N300="nulová",J300,0)</f>
        <v>0</v>
      </c>
      <c r="BJ300" s="16" t="s">
        <v>76</v>
      </c>
      <c r="BK300" s="134">
        <f>ROUND(I300*H300,2)</f>
        <v>0</v>
      </c>
      <c r="BL300" s="16" t="s">
        <v>145</v>
      </c>
      <c r="BM300" s="133" t="s">
        <v>734</v>
      </c>
    </row>
    <row r="301" spans="1:51" s="13" customFormat="1" ht="12">
      <c r="A301" s="264"/>
      <c r="B301" s="265"/>
      <c r="C301" s="264"/>
      <c r="D301" s="266" t="s">
        <v>219</v>
      </c>
      <c r="E301" s="264"/>
      <c r="F301" s="267" t="s">
        <v>735</v>
      </c>
      <c r="G301" s="264"/>
      <c r="H301" s="268">
        <v>54</v>
      </c>
      <c r="I301" s="143"/>
      <c r="J301" s="264"/>
      <c r="K301" s="264"/>
      <c r="L301" s="142"/>
      <c r="M301" s="144"/>
      <c r="N301" s="145"/>
      <c r="O301" s="145"/>
      <c r="P301" s="145"/>
      <c r="Q301" s="145"/>
      <c r="R301" s="145"/>
      <c r="S301" s="145"/>
      <c r="T301" s="146"/>
      <c r="AT301" s="147" t="s">
        <v>219</v>
      </c>
      <c r="AU301" s="147" t="s">
        <v>78</v>
      </c>
      <c r="AV301" s="13" t="s">
        <v>78</v>
      </c>
      <c r="AW301" s="13" t="s">
        <v>4</v>
      </c>
      <c r="AX301" s="13" t="s">
        <v>76</v>
      </c>
      <c r="AY301" s="147" t="s">
        <v>114</v>
      </c>
    </row>
    <row r="302" spans="1:65" s="2" customFormat="1" ht="16.5" customHeight="1">
      <c r="A302" s="235"/>
      <c r="B302" s="238"/>
      <c r="C302" s="252" t="s">
        <v>736</v>
      </c>
      <c r="D302" s="252" t="s">
        <v>118</v>
      </c>
      <c r="E302" s="253" t="s">
        <v>737</v>
      </c>
      <c r="F302" s="254" t="s">
        <v>738</v>
      </c>
      <c r="G302" s="255" t="s">
        <v>206</v>
      </c>
      <c r="H302" s="256">
        <v>2</v>
      </c>
      <c r="I302" s="128"/>
      <c r="J302" s="270">
        <f>ROUND(I302*H302,2)</f>
        <v>0</v>
      </c>
      <c r="K302" s="254" t="s">
        <v>212</v>
      </c>
      <c r="L302" s="32"/>
      <c r="M302" s="129" t="s">
        <v>3</v>
      </c>
      <c r="N302" s="130" t="s">
        <v>42</v>
      </c>
      <c r="O302" s="52"/>
      <c r="P302" s="131">
        <f>O302*H302</f>
        <v>0</v>
      </c>
      <c r="Q302" s="131">
        <v>0</v>
      </c>
      <c r="R302" s="131">
        <f>Q302*H302</f>
        <v>0</v>
      </c>
      <c r="S302" s="131">
        <v>0</v>
      </c>
      <c r="T302" s="132">
        <f>S302*H302</f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33" t="s">
        <v>145</v>
      </c>
      <c r="AT302" s="133" t="s">
        <v>118</v>
      </c>
      <c r="AU302" s="133" t="s">
        <v>78</v>
      </c>
      <c r="AY302" s="16" t="s">
        <v>114</v>
      </c>
      <c r="BE302" s="134">
        <f>IF(N302="základní",J302,0)</f>
        <v>0</v>
      </c>
      <c r="BF302" s="134">
        <f>IF(N302="snížená",J302,0)</f>
        <v>0</v>
      </c>
      <c r="BG302" s="134">
        <f>IF(N302="zákl. přenesená",J302,0)</f>
        <v>0</v>
      </c>
      <c r="BH302" s="134">
        <f>IF(N302="sníž. přenesená",J302,0)</f>
        <v>0</v>
      </c>
      <c r="BI302" s="134">
        <f>IF(N302="nulová",J302,0)</f>
        <v>0</v>
      </c>
      <c r="BJ302" s="16" t="s">
        <v>76</v>
      </c>
      <c r="BK302" s="134">
        <f>ROUND(I302*H302,2)</f>
        <v>0</v>
      </c>
      <c r="BL302" s="16" t="s">
        <v>145</v>
      </c>
      <c r="BM302" s="133" t="s">
        <v>739</v>
      </c>
    </row>
    <row r="303" spans="1:47" s="2" customFormat="1" ht="12">
      <c r="A303" s="235"/>
      <c r="B303" s="238"/>
      <c r="C303" s="235"/>
      <c r="D303" s="257" t="s">
        <v>125</v>
      </c>
      <c r="E303" s="235"/>
      <c r="F303" s="258" t="s">
        <v>740</v>
      </c>
      <c r="G303" s="235"/>
      <c r="H303" s="235"/>
      <c r="I303" s="135"/>
      <c r="J303" s="235"/>
      <c r="K303" s="235"/>
      <c r="L303" s="32"/>
      <c r="M303" s="136"/>
      <c r="N303" s="137"/>
      <c r="O303" s="52"/>
      <c r="P303" s="52"/>
      <c r="Q303" s="52"/>
      <c r="R303" s="52"/>
      <c r="S303" s="52"/>
      <c r="T303" s="53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T303" s="16" t="s">
        <v>125</v>
      </c>
      <c r="AU303" s="16" t="s">
        <v>78</v>
      </c>
    </row>
    <row r="304" spans="1:65" s="2" customFormat="1" ht="16.5" customHeight="1">
      <c r="A304" s="235"/>
      <c r="B304" s="238"/>
      <c r="C304" s="259" t="s">
        <v>741</v>
      </c>
      <c r="D304" s="259" t="s">
        <v>203</v>
      </c>
      <c r="E304" s="260" t="s">
        <v>742</v>
      </c>
      <c r="F304" s="261" t="s">
        <v>743</v>
      </c>
      <c r="G304" s="262" t="s">
        <v>206</v>
      </c>
      <c r="H304" s="263">
        <v>2</v>
      </c>
      <c r="I304" s="138"/>
      <c r="J304" s="273">
        <f>ROUND(I304*H304,2)</f>
        <v>0</v>
      </c>
      <c r="K304" s="261" t="s">
        <v>212</v>
      </c>
      <c r="L304" s="139"/>
      <c r="M304" s="140" t="s">
        <v>3</v>
      </c>
      <c r="N304" s="141" t="s">
        <v>42</v>
      </c>
      <c r="O304" s="52"/>
      <c r="P304" s="131">
        <f>O304*H304</f>
        <v>0</v>
      </c>
      <c r="Q304" s="131">
        <v>2E-05</v>
      </c>
      <c r="R304" s="131">
        <f>Q304*H304</f>
        <v>4E-05</v>
      </c>
      <c r="S304" s="131">
        <v>0</v>
      </c>
      <c r="T304" s="132">
        <f>S304*H304</f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33" t="s">
        <v>207</v>
      </c>
      <c r="AT304" s="133" t="s">
        <v>203</v>
      </c>
      <c r="AU304" s="133" t="s">
        <v>78</v>
      </c>
      <c r="AY304" s="16" t="s">
        <v>114</v>
      </c>
      <c r="BE304" s="134">
        <f>IF(N304="základní",J304,0)</f>
        <v>0</v>
      </c>
      <c r="BF304" s="134">
        <f>IF(N304="snížená",J304,0)</f>
        <v>0</v>
      </c>
      <c r="BG304" s="134">
        <f>IF(N304="zákl. přenesená",J304,0)</f>
        <v>0</v>
      </c>
      <c r="BH304" s="134">
        <f>IF(N304="sníž. přenesená",J304,0)</f>
        <v>0</v>
      </c>
      <c r="BI304" s="134">
        <f>IF(N304="nulová",J304,0)</f>
        <v>0</v>
      </c>
      <c r="BJ304" s="16" t="s">
        <v>76</v>
      </c>
      <c r="BK304" s="134">
        <f>ROUND(I304*H304,2)</f>
        <v>0</v>
      </c>
      <c r="BL304" s="16" t="s">
        <v>145</v>
      </c>
      <c r="BM304" s="133" t="s">
        <v>744</v>
      </c>
    </row>
    <row r="305" spans="1:63" s="12" customFormat="1" ht="25.9" customHeight="1">
      <c r="A305" s="247"/>
      <c r="B305" s="248"/>
      <c r="C305" s="247"/>
      <c r="D305" s="249" t="s">
        <v>70</v>
      </c>
      <c r="E305" s="250" t="s">
        <v>203</v>
      </c>
      <c r="F305" s="250" t="s">
        <v>745</v>
      </c>
      <c r="G305" s="247"/>
      <c r="H305" s="247"/>
      <c r="I305" s="118"/>
      <c r="J305" s="271">
        <f>BK305</f>
        <v>0</v>
      </c>
      <c r="K305" s="247"/>
      <c r="L305" s="116"/>
      <c r="M305" s="120"/>
      <c r="N305" s="121"/>
      <c r="O305" s="121"/>
      <c r="P305" s="122">
        <f>P306+P317+P321</f>
        <v>0</v>
      </c>
      <c r="Q305" s="121"/>
      <c r="R305" s="122">
        <f>R306+R317+R321</f>
        <v>0.044399999999999995</v>
      </c>
      <c r="S305" s="121"/>
      <c r="T305" s="123">
        <f>T306+T317+T321</f>
        <v>0.498</v>
      </c>
      <c r="AR305" s="117" t="s">
        <v>690</v>
      </c>
      <c r="AT305" s="124" t="s">
        <v>70</v>
      </c>
      <c r="AU305" s="124" t="s">
        <v>71</v>
      </c>
      <c r="AY305" s="117" t="s">
        <v>114</v>
      </c>
      <c r="BK305" s="125">
        <f>BK306+BK317+BK321</f>
        <v>0</v>
      </c>
    </row>
    <row r="306" spans="1:63" s="12" customFormat="1" ht="22.9" customHeight="1">
      <c r="A306" s="247"/>
      <c r="B306" s="248"/>
      <c r="C306" s="247"/>
      <c r="D306" s="249" t="s">
        <v>70</v>
      </c>
      <c r="E306" s="251" t="s">
        <v>746</v>
      </c>
      <c r="F306" s="251" t="s">
        <v>747</v>
      </c>
      <c r="G306" s="247"/>
      <c r="H306" s="247"/>
      <c r="I306" s="118"/>
      <c r="J306" s="272">
        <f>BK306</f>
        <v>0</v>
      </c>
      <c r="K306" s="247"/>
      <c r="L306" s="116"/>
      <c r="M306" s="120"/>
      <c r="N306" s="121"/>
      <c r="O306" s="121"/>
      <c r="P306" s="122">
        <f>SUM(P307:P316)</f>
        <v>0</v>
      </c>
      <c r="Q306" s="121"/>
      <c r="R306" s="122">
        <f>SUM(R307:R316)</f>
        <v>0.036</v>
      </c>
      <c r="S306" s="121"/>
      <c r="T306" s="123">
        <f>SUM(T307:T316)</f>
        <v>0</v>
      </c>
      <c r="AR306" s="117" t="s">
        <v>690</v>
      </c>
      <c r="AT306" s="124" t="s">
        <v>70</v>
      </c>
      <c r="AU306" s="124" t="s">
        <v>76</v>
      </c>
      <c r="AY306" s="117" t="s">
        <v>114</v>
      </c>
      <c r="BK306" s="125">
        <f>SUM(BK307:BK316)</f>
        <v>0</v>
      </c>
    </row>
    <row r="307" spans="1:65" s="2" customFormat="1" ht="16.5" customHeight="1">
      <c r="A307" s="235"/>
      <c r="B307" s="238"/>
      <c r="C307" s="252" t="s">
        <v>748</v>
      </c>
      <c r="D307" s="252" t="s">
        <v>118</v>
      </c>
      <c r="E307" s="253" t="s">
        <v>749</v>
      </c>
      <c r="F307" s="254" t="s">
        <v>750</v>
      </c>
      <c r="G307" s="255" t="s">
        <v>206</v>
      </c>
      <c r="H307" s="256">
        <v>1</v>
      </c>
      <c r="I307" s="128"/>
      <c r="J307" s="270">
        <f>ROUND(I307*H307,2)</f>
        <v>0</v>
      </c>
      <c r="K307" s="254" t="s">
        <v>212</v>
      </c>
      <c r="L307" s="32"/>
      <c r="M307" s="129" t="s">
        <v>3</v>
      </c>
      <c r="N307" s="130" t="s">
        <v>42</v>
      </c>
      <c r="O307" s="52"/>
      <c r="P307" s="131">
        <f>O307*H307</f>
        <v>0</v>
      </c>
      <c r="Q307" s="131">
        <v>0</v>
      </c>
      <c r="R307" s="131">
        <f>Q307*H307</f>
        <v>0</v>
      </c>
      <c r="S307" s="131">
        <v>0</v>
      </c>
      <c r="T307" s="132">
        <f>S307*H307</f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33" t="s">
        <v>540</v>
      </c>
      <c r="AT307" s="133" t="s">
        <v>118</v>
      </c>
      <c r="AU307" s="133" t="s">
        <v>78</v>
      </c>
      <c r="AY307" s="16" t="s">
        <v>114</v>
      </c>
      <c r="BE307" s="134">
        <f>IF(N307="základní",J307,0)</f>
        <v>0</v>
      </c>
      <c r="BF307" s="134">
        <f>IF(N307="snížená",J307,0)</f>
        <v>0</v>
      </c>
      <c r="BG307" s="134">
        <f>IF(N307="zákl. přenesená",J307,0)</f>
        <v>0</v>
      </c>
      <c r="BH307" s="134">
        <f>IF(N307="sníž. přenesená",J307,0)</f>
        <v>0</v>
      </c>
      <c r="BI307" s="134">
        <f>IF(N307="nulová",J307,0)</f>
        <v>0</v>
      </c>
      <c r="BJ307" s="16" t="s">
        <v>76</v>
      </c>
      <c r="BK307" s="134">
        <f>ROUND(I307*H307,2)</f>
        <v>0</v>
      </c>
      <c r="BL307" s="16" t="s">
        <v>540</v>
      </c>
      <c r="BM307" s="133" t="s">
        <v>751</v>
      </c>
    </row>
    <row r="308" spans="1:47" s="2" customFormat="1" ht="12">
      <c r="A308" s="235"/>
      <c r="B308" s="238"/>
      <c r="C308" s="235"/>
      <c r="D308" s="257" t="s">
        <v>125</v>
      </c>
      <c r="E308" s="235"/>
      <c r="F308" s="258" t="s">
        <v>752</v>
      </c>
      <c r="G308" s="235"/>
      <c r="H308" s="235"/>
      <c r="I308" s="135"/>
      <c r="J308" s="235"/>
      <c r="K308" s="235"/>
      <c r="L308" s="32"/>
      <c r="M308" s="136"/>
      <c r="N308" s="137"/>
      <c r="O308" s="52"/>
      <c r="P308" s="52"/>
      <c r="Q308" s="52"/>
      <c r="R308" s="52"/>
      <c r="S308" s="52"/>
      <c r="T308" s="53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T308" s="16" t="s">
        <v>125</v>
      </c>
      <c r="AU308" s="16" t="s">
        <v>78</v>
      </c>
    </row>
    <row r="309" spans="1:65" s="2" customFormat="1" ht="24.2" customHeight="1">
      <c r="A309" s="235"/>
      <c r="B309" s="238"/>
      <c r="C309" s="259" t="s">
        <v>753</v>
      </c>
      <c r="D309" s="259" t="s">
        <v>203</v>
      </c>
      <c r="E309" s="260" t="s">
        <v>754</v>
      </c>
      <c r="F309" s="261" t="s">
        <v>755</v>
      </c>
      <c r="G309" s="262" t="s">
        <v>206</v>
      </c>
      <c r="H309" s="263">
        <v>1</v>
      </c>
      <c r="I309" s="138"/>
      <c r="J309" s="273">
        <f>ROUND(I309*H309,2)</f>
        <v>0</v>
      </c>
      <c r="K309" s="261" t="s">
        <v>212</v>
      </c>
      <c r="L309" s="139"/>
      <c r="M309" s="140" t="s">
        <v>3</v>
      </c>
      <c r="N309" s="141" t="s">
        <v>42</v>
      </c>
      <c r="O309" s="52"/>
      <c r="P309" s="131">
        <f>O309*H309</f>
        <v>0</v>
      </c>
      <c r="Q309" s="131">
        <v>0.036</v>
      </c>
      <c r="R309" s="131">
        <f>Q309*H309</f>
        <v>0.036</v>
      </c>
      <c r="S309" s="131">
        <v>0</v>
      </c>
      <c r="T309" s="132">
        <f>S309*H309</f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33" t="s">
        <v>202</v>
      </c>
      <c r="AT309" s="133" t="s">
        <v>203</v>
      </c>
      <c r="AU309" s="133" t="s">
        <v>78</v>
      </c>
      <c r="AY309" s="16" t="s">
        <v>114</v>
      </c>
      <c r="BE309" s="134">
        <f>IF(N309="základní",J309,0)</f>
        <v>0</v>
      </c>
      <c r="BF309" s="134">
        <f>IF(N309="snížená",J309,0)</f>
        <v>0</v>
      </c>
      <c r="BG309" s="134">
        <f>IF(N309="zákl. přenesená",J309,0)</f>
        <v>0</v>
      </c>
      <c r="BH309" s="134">
        <f>IF(N309="sníž. přenesená",J309,0)</f>
        <v>0</v>
      </c>
      <c r="BI309" s="134">
        <f>IF(N309="nulová",J309,0)</f>
        <v>0</v>
      </c>
      <c r="BJ309" s="16" t="s">
        <v>76</v>
      </c>
      <c r="BK309" s="134">
        <f>ROUND(I309*H309,2)</f>
        <v>0</v>
      </c>
      <c r="BL309" s="16" t="s">
        <v>202</v>
      </c>
      <c r="BM309" s="133" t="s">
        <v>756</v>
      </c>
    </row>
    <row r="310" spans="1:65" s="2" customFormat="1" ht="16.5" customHeight="1">
      <c r="A310" s="235"/>
      <c r="B310" s="238"/>
      <c r="C310" s="252" t="s">
        <v>757</v>
      </c>
      <c r="D310" s="252" t="s">
        <v>118</v>
      </c>
      <c r="E310" s="253" t="s">
        <v>749</v>
      </c>
      <c r="F310" s="254" t="s">
        <v>750</v>
      </c>
      <c r="G310" s="255" t="s">
        <v>206</v>
      </c>
      <c r="H310" s="256">
        <v>1</v>
      </c>
      <c r="I310" s="128"/>
      <c r="J310" s="270">
        <f>ROUND(I310*H310,2)</f>
        <v>0</v>
      </c>
      <c r="K310" s="254" t="s">
        <v>212</v>
      </c>
      <c r="L310" s="32"/>
      <c r="M310" s="129" t="s">
        <v>3</v>
      </c>
      <c r="N310" s="130" t="s">
        <v>42</v>
      </c>
      <c r="O310" s="52"/>
      <c r="P310" s="131">
        <f>O310*H310</f>
        <v>0</v>
      </c>
      <c r="Q310" s="131">
        <v>0</v>
      </c>
      <c r="R310" s="131">
        <f>Q310*H310</f>
        <v>0</v>
      </c>
      <c r="S310" s="131">
        <v>0</v>
      </c>
      <c r="T310" s="132">
        <f>S310*H310</f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33" t="s">
        <v>540</v>
      </c>
      <c r="AT310" s="133" t="s">
        <v>118</v>
      </c>
      <c r="AU310" s="133" t="s">
        <v>78</v>
      </c>
      <c r="AY310" s="16" t="s">
        <v>114</v>
      </c>
      <c r="BE310" s="134">
        <f>IF(N310="základní",J310,0)</f>
        <v>0</v>
      </c>
      <c r="BF310" s="134">
        <f>IF(N310="snížená",J310,0)</f>
        <v>0</v>
      </c>
      <c r="BG310" s="134">
        <f>IF(N310="zákl. přenesená",J310,0)</f>
        <v>0</v>
      </c>
      <c r="BH310" s="134">
        <f>IF(N310="sníž. přenesená",J310,0)</f>
        <v>0</v>
      </c>
      <c r="BI310" s="134">
        <f>IF(N310="nulová",J310,0)</f>
        <v>0</v>
      </c>
      <c r="BJ310" s="16" t="s">
        <v>76</v>
      </c>
      <c r="BK310" s="134">
        <f>ROUND(I310*H310,2)</f>
        <v>0</v>
      </c>
      <c r="BL310" s="16" t="s">
        <v>540</v>
      </c>
      <c r="BM310" s="133" t="s">
        <v>758</v>
      </c>
    </row>
    <row r="311" spans="1:47" s="2" customFormat="1" ht="12">
      <c r="A311" s="235"/>
      <c r="B311" s="238"/>
      <c r="C311" s="235"/>
      <c r="D311" s="257" t="s">
        <v>125</v>
      </c>
      <c r="E311" s="235"/>
      <c r="F311" s="258" t="s">
        <v>752</v>
      </c>
      <c r="G311" s="235"/>
      <c r="H311" s="235"/>
      <c r="I311" s="135"/>
      <c r="J311" s="235"/>
      <c r="K311" s="235"/>
      <c r="L311" s="32"/>
      <c r="M311" s="136"/>
      <c r="N311" s="137"/>
      <c r="O311" s="52"/>
      <c r="P311" s="52"/>
      <c r="Q311" s="52"/>
      <c r="R311" s="52"/>
      <c r="S311" s="52"/>
      <c r="T311" s="53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T311" s="16" t="s">
        <v>125</v>
      </c>
      <c r="AU311" s="16" t="s">
        <v>78</v>
      </c>
    </row>
    <row r="312" spans="1:65" s="2" customFormat="1" ht="24.2" customHeight="1">
      <c r="A312" s="235"/>
      <c r="B312" s="238"/>
      <c r="C312" s="252" t="s">
        <v>759</v>
      </c>
      <c r="D312" s="252" t="s">
        <v>118</v>
      </c>
      <c r="E312" s="253" t="s">
        <v>760</v>
      </c>
      <c r="F312" s="254" t="s">
        <v>761</v>
      </c>
      <c r="G312" s="255" t="s">
        <v>199</v>
      </c>
      <c r="H312" s="256">
        <v>35</v>
      </c>
      <c r="I312" s="128"/>
      <c r="J312" s="270">
        <f>ROUND(I312*H312,2)</f>
        <v>0</v>
      </c>
      <c r="K312" s="254" t="s">
        <v>212</v>
      </c>
      <c r="L312" s="32"/>
      <c r="M312" s="129" t="s">
        <v>3</v>
      </c>
      <c r="N312" s="130" t="s">
        <v>42</v>
      </c>
      <c r="O312" s="52"/>
      <c r="P312" s="131">
        <f>O312*H312</f>
        <v>0</v>
      </c>
      <c r="Q312" s="131">
        <v>0</v>
      </c>
      <c r="R312" s="131">
        <f>Q312*H312</f>
        <v>0</v>
      </c>
      <c r="S312" s="131">
        <v>0</v>
      </c>
      <c r="T312" s="132">
        <f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33" t="s">
        <v>540</v>
      </c>
      <c r="AT312" s="133" t="s">
        <v>118</v>
      </c>
      <c r="AU312" s="133" t="s">
        <v>78</v>
      </c>
      <c r="AY312" s="16" t="s">
        <v>114</v>
      </c>
      <c r="BE312" s="134">
        <f>IF(N312="základní",J312,0)</f>
        <v>0</v>
      </c>
      <c r="BF312" s="134">
        <f>IF(N312="snížená",J312,0)</f>
        <v>0</v>
      </c>
      <c r="BG312" s="134">
        <f>IF(N312="zákl. přenesená",J312,0)</f>
        <v>0</v>
      </c>
      <c r="BH312" s="134">
        <f>IF(N312="sníž. přenesená",J312,0)</f>
        <v>0</v>
      </c>
      <c r="BI312" s="134">
        <f>IF(N312="nulová",J312,0)</f>
        <v>0</v>
      </c>
      <c r="BJ312" s="16" t="s">
        <v>76</v>
      </c>
      <c r="BK312" s="134">
        <f>ROUND(I312*H312,2)</f>
        <v>0</v>
      </c>
      <c r="BL312" s="16" t="s">
        <v>540</v>
      </c>
      <c r="BM312" s="133" t="s">
        <v>762</v>
      </c>
    </row>
    <row r="313" spans="1:47" s="2" customFormat="1" ht="12">
      <c r="A313" s="235"/>
      <c r="B313" s="238"/>
      <c r="C313" s="235"/>
      <c r="D313" s="257" t="s">
        <v>125</v>
      </c>
      <c r="E313" s="235"/>
      <c r="F313" s="258" t="s">
        <v>763</v>
      </c>
      <c r="G313" s="235"/>
      <c r="H313" s="235"/>
      <c r="I313" s="135"/>
      <c r="J313" s="235"/>
      <c r="K313" s="235"/>
      <c r="L313" s="32"/>
      <c r="M313" s="136"/>
      <c r="N313" s="137"/>
      <c r="O313" s="52"/>
      <c r="P313" s="52"/>
      <c r="Q313" s="52"/>
      <c r="R313" s="52"/>
      <c r="S313" s="52"/>
      <c r="T313" s="53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T313" s="16" t="s">
        <v>125</v>
      </c>
      <c r="AU313" s="16" t="s">
        <v>78</v>
      </c>
    </row>
    <row r="314" spans="1:65" s="2" customFormat="1" ht="16.5" customHeight="1">
      <c r="A314" s="235"/>
      <c r="B314" s="238"/>
      <c r="C314" s="259" t="s">
        <v>764</v>
      </c>
      <c r="D314" s="259" t="s">
        <v>203</v>
      </c>
      <c r="E314" s="260" t="s">
        <v>765</v>
      </c>
      <c r="F314" s="261" t="s">
        <v>766</v>
      </c>
      <c r="G314" s="262" t="s">
        <v>767</v>
      </c>
      <c r="H314" s="263">
        <v>35</v>
      </c>
      <c r="I314" s="138"/>
      <c r="J314" s="273">
        <f>ROUND(I314*H314,2)</f>
        <v>0</v>
      </c>
      <c r="K314" s="261" t="s">
        <v>3</v>
      </c>
      <c r="L314" s="139"/>
      <c r="M314" s="140" t="s">
        <v>3</v>
      </c>
      <c r="N314" s="141" t="s">
        <v>42</v>
      </c>
      <c r="O314" s="52"/>
      <c r="P314" s="131">
        <f>O314*H314</f>
        <v>0</v>
      </c>
      <c r="Q314" s="131">
        <v>0</v>
      </c>
      <c r="R314" s="131">
        <f>Q314*H314</f>
        <v>0</v>
      </c>
      <c r="S314" s="131">
        <v>0</v>
      </c>
      <c r="T314" s="132">
        <f>S314*H314</f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33" t="s">
        <v>202</v>
      </c>
      <c r="AT314" s="133" t="s">
        <v>203</v>
      </c>
      <c r="AU314" s="133" t="s">
        <v>78</v>
      </c>
      <c r="AY314" s="16" t="s">
        <v>114</v>
      </c>
      <c r="BE314" s="134">
        <f>IF(N314="základní",J314,0)</f>
        <v>0</v>
      </c>
      <c r="BF314" s="134">
        <f>IF(N314="snížená",J314,0)</f>
        <v>0</v>
      </c>
      <c r="BG314" s="134">
        <f>IF(N314="zákl. přenesená",J314,0)</f>
        <v>0</v>
      </c>
      <c r="BH314" s="134">
        <f>IF(N314="sníž. přenesená",J314,0)</f>
        <v>0</v>
      </c>
      <c r="BI314" s="134">
        <f>IF(N314="nulová",J314,0)</f>
        <v>0</v>
      </c>
      <c r="BJ314" s="16" t="s">
        <v>76</v>
      </c>
      <c r="BK314" s="134">
        <f>ROUND(I314*H314,2)</f>
        <v>0</v>
      </c>
      <c r="BL314" s="16" t="s">
        <v>202</v>
      </c>
      <c r="BM314" s="133" t="s">
        <v>768</v>
      </c>
    </row>
    <row r="315" spans="1:65" s="2" customFormat="1" ht="24.2" customHeight="1">
      <c r="A315" s="235"/>
      <c r="B315" s="238"/>
      <c r="C315" s="252" t="s">
        <v>769</v>
      </c>
      <c r="D315" s="252" t="s">
        <v>118</v>
      </c>
      <c r="E315" s="253" t="s">
        <v>770</v>
      </c>
      <c r="F315" s="254" t="s">
        <v>771</v>
      </c>
      <c r="G315" s="255" t="s">
        <v>206</v>
      </c>
      <c r="H315" s="256">
        <v>1</v>
      </c>
      <c r="I315" s="128"/>
      <c r="J315" s="270">
        <f>ROUND(I315*H315,2)</f>
        <v>0</v>
      </c>
      <c r="K315" s="254" t="s">
        <v>212</v>
      </c>
      <c r="L315" s="32"/>
      <c r="M315" s="129" t="s">
        <v>3</v>
      </c>
      <c r="N315" s="130" t="s">
        <v>42</v>
      </c>
      <c r="O315" s="52"/>
      <c r="P315" s="131">
        <f>O315*H315</f>
        <v>0</v>
      </c>
      <c r="Q315" s="131">
        <v>0</v>
      </c>
      <c r="R315" s="131">
        <f>Q315*H315</f>
        <v>0</v>
      </c>
      <c r="S315" s="131">
        <v>0</v>
      </c>
      <c r="T315" s="132">
        <f>S315*H315</f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33" t="s">
        <v>540</v>
      </c>
      <c r="AT315" s="133" t="s">
        <v>118</v>
      </c>
      <c r="AU315" s="133" t="s">
        <v>78</v>
      </c>
      <c r="AY315" s="16" t="s">
        <v>114</v>
      </c>
      <c r="BE315" s="134">
        <f>IF(N315="základní",J315,0)</f>
        <v>0</v>
      </c>
      <c r="BF315" s="134">
        <f>IF(N315="snížená",J315,0)</f>
        <v>0</v>
      </c>
      <c r="BG315" s="134">
        <f>IF(N315="zákl. přenesená",J315,0)</f>
        <v>0</v>
      </c>
      <c r="BH315" s="134">
        <f>IF(N315="sníž. přenesená",J315,0)</f>
        <v>0</v>
      </c>
      <c r="BI315" s="134">
        <f>IF(N315="nulová",J315,0)</f>
        <v>0</v>
      </c>
      <c r="BJ315" s="16" t="s">
        <v>76</v>
      </c>
      <c r="BK315" s="134">
        <f>ROUND(I315*H315,2)</f>
        <v>0</v>
      </c>
      <c r="BL315" s="16" t="s">
        <v>540</v>
      </c>
      <c r="BM315" s="133" t="s">
        <v>772</v>
      </c>
    </row>
    <row r="316" spans="1:47" s="2" customFormat="1" ht="12">
      <c r="A316" s="235"/>
      <c r="B316" s="238"/>
      <c r="C316" s="235"/>
      <c r="D316" s="257" t="s">
        <v>125</v>
      </c>
      <c r="E316" s="235"/>
      <c r="F316" s="258" t="s">
        <v>773</v>
      </c>
      <c r="G316" s="235"/>
      <c r="H316" s="235"/>
      <c r="I316" s="135"/>
      <c r="J316" s="235"/>
      <c r="K316" s="235"/>
      <c r="L316" s="32"/>
      <c r="M316" s="136"/>
      <c r="N316" s="137"/>
      <c r="O316" s="52"/>
      <c r="P316" s="52"/>
      <c r="Q316" s="52"/>
      <c r="R316" s="52"/>
      <c r="S316" s="52"/>
      <c r="T316" s="53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T316" s="16" t="s">
        <v>125</v>
      </c>
      <c r="AU316" s="16" t="s">
        <v>78</v>
      </c>
    </row>
    <row r="317" spans="1:63" s="12" customFormat="1" ht="22.9" customHeight="1">
      <c r="A317" s="247"/>
      <c r="B317" s="248"/>
      <c r="C317" s="247"/>
      <c r="D317" s="249" t="s">
        <v>70</v>
      </c>
      <c r="E317" s="251" t="s">
        <v>774</v>
      </c>
      <c r="F317" s="251" t="s">
        <v>775</v>
      </c>
      <c r="G317" s="247"/>
      <c r="H317" s="247"/>
      <c r="I317" s="118"/>
      <c r="J317" s="272">
        <f>BK317</f>
        <v>0</v>
      </c>
      <c r="K317" s="247"/>
      <c r="L317" s="116"/>
      <c r="M317" s="120"/>
      <c r="N317" s="121"/>
      <c r="O317" s="121"/>
      <c r="P317" s="122">
        <f>SUM(P318:P320)</f>
        <v>0</v>
      </c>
      <c r="Q317" s="121"/>
      <c r="R317" s="122">
        <f>SUM(R318:R320)</f>
        <v>0.0084</v>
      </c>
      <c r="S317" s="121"/>
      <c r="T317" s="123">
        <f>SUM(T318:T320)</f>
        <v>0</v>
      </c>
      <c r="AR317" s="117" t="s">
        <v>690</v>
      </c>
      <c r="AT317" s="124" t="s">
        <v>70</v>
      </c>
      <c r="AU317" s="124" t="s">
        <v>76</v>
      </c>
      <c r="AY317" s="117" t="s">
        <v>114</v>
      </c>
      <c r="BK317" s="125">
        <f>SUM(BK318:BK320)</f>
        <v>0</v>
      </c>
    </row>
    <row r="318" spans="1:65" s="2" customFormat="1" ht="16.5" customHeight="1">
      <c r="A318" s="235"/>
      <c r="B318" s="238"/>
      <c r="C318" s="252" t="s">
        <v>776</v>
      </c>
      <c r="D318" s="252" t="s">
        <v>118</v>
      </c>
      <c r="E318" s="253" t="s">
        <v>777</v>
      </c>
      <c r="F318" s="254" t="s">
        <v>778</v>
      </c>
      <c r="G318" s="255" t="s">
        <v>206</v>
      </c>
      <c r="H318" s="256">
        <v>60</v>
      </c>
      <c r="I318" s="128"/>
      <c r="J318" s="270">
        <f>ROUND(I318*H318,2)</f>
        <v>0</v>
      </c>
      <c r="K318" s="254" t="s">
        <v>212</v>
      </c>
      <c r="L318" s="32"/>
      <c r="M318" s="129" t="s">
        <v>3</v>
      </c>
      <c r="N318" s="130" t="s">
        <v>42</v>
      </c>
      <c r="O318" s="52"/>
      <c r="P318" s="131">
        <f>O318*H318</f>
        <v>0</v>
      </c>
      <c r="Q318" s="131">
        <v>0</v>
      </c>
      <c r="R318" s="131">
        <f>Q318*H318</f>
        <v>0</v>
      </c>
      <c r="S318" s="131">
        <v>0</v>
      </c>
      <c r="T318" s="132">
        <f>S318*H318</f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33" t="s">
        <v>540</v>
      </c>
      <c r="AT318" s="133" t="s">
        <v>118</v>
      </c>
      <c r="AU318" s="133" t="s">
        <v>78</v>
      </c>
      <c r="AY318" s="16" t="s">
        <v>114</v>
      </c>
      <c r="BE318" s="134">
        <f>IF(N318="základní",J318,0)</f>
        <v>0</v>
      </c>
      <c r="BF318" s="134">
        <f>IF(N318="snížená",J318,0)</f>
        <v>0</v>
      </c>
      <c r="BG318" s="134">
        <f>IF(N318="zákl. přenesená",J318,0)</f>
        <v>0</v>
      </c>
      <c r="BH318" s="134">
        <f>IF(N318="sníž. přenesená",J318,0)</f>
        <v>0</v>
      </c>
      <c r="BI318" s="134">
        <f>IF(N318="nulová",J318,0)</f>
        <v>0</v>
      </c>
      <c r="BJ318" s="16" t="s">
        <v>76</v>
      </c>
      <c r="BK318" s="134">
        <f>ROUND(I318*H318,2)</f>
        <v>0</v>
      </c>
      <c r="BL318" s="16" t="s">
        <v>540</v>
      </c>
      <c r="BM318" s="133" t="s">
        <v>779</v>
      </c>
    </row>
    <row r="319" spans="1:47" s="2" customFormat="1" ht="12">
      <c r="A319" s="235"/>
      <c r="B319" s="238"/>
      <c r="C319" s="235"/>
      <c r="D319" s="257" t="s">
        <v>125</v>
      </c>
      <c r="E319" s="235"/>
      <c r="F319" s="258" t="s">
        <v>780</v>
      </c>
      <c r="G319" s="235"/>
      <c r="H319" s="235"/>
      <c r="I319" s="135"/>
      <c r="J319" s="235"/>
      <c r="K319" s="235"/>
      <c r="L319" s="32"/>
      <c r="M319" s="136"/>
      <c r="N319" s="137"/>
      <c r="O319" s="52"/>
      <c r="P319" s="52"/>
      <c r="Q319" s="52"/>
      <c r="R319" s="52"/>
      <c r="S319" s="52"/>
      <c r="T319" s="53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T319" s="16" t="s">
        <v>125</v>
      </c>
      <c r="AU319" s="16" t="s">
        <v>78</v>
      </c>
    </row>
    <row r="320" spans="1:65" s="2" customFormat="1" ht="16.5" customHeight="1">
      <c r="A320" s="235"/>
      <c r="B320" s="238"/>
      <c r="C320" s="259" t="s">
        <v>781</v>
      </c>
      <c r="D320" s="259" t="s">
        <v>203</v>
      </c>
      <c r="E320" s="260" t="s">
        <v>782</v>
      </c>
      <c r="F320" s="261" t="s">
        <v>783</v>
      </c>
      <c r="G320" s="262" t="s">
        <v>206</v>
      </c>
      <c r="H320" s="263">
        <v>60</v>
      </c>
      <c r="I320" s="138"/>
      <c r="J320" s="273">
        <f>ROUND(I320*H320,2)</f>
        <v>0</v>
      </c>
      <c r="K320" s="261" t="s">
        <v>3</v>
      </c>
      <c r="L320" s="139"/>
      <c r="M320" s="140" t="s">
        <v>3</v>
      </c>
      <c r="N320" s="141" t="s">
        <v>42</v>
      </c>
      <c r="O320" s="52"/>
      <c r="P320" s="131">
        <f>O320*H320</f>
        <v>0</v>
      </c>
      <c r="Q320" s="131">
        <v>0.00014</v>
      </c>
      <c r="R320" s="131">
        <f>Q320*H320</f>
        <v>0.0084</v>
      </c>
      <c r="S320" s="131">
        <v>0</v>
      </c>
      <c r="T320" s="132">
        <f>S320*H320</f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33" t="s">
        <v>784</v>
      </c>
      <c r="AT320" s="133" t="s">
        <v>203</v>
      </c>
      <c r="AU320" s="133" t="s">
        <v>78</v>
      </c>
      <c r="AY320" s="16" t="s">
        <v>114</v>
      </c>
      <c r="BE320" s="134">
        <f>IF(N320="základní",J320,0)</f>
        <v>0</v>
      </c>
      <c r="BF320" s="134">
        <f>IF(N320="snížená",J320,0)</f>
        <v>0</v>
      </c>
      <c r="BG320" s="134">
        <f>IF(N320="zákl. přenesená",J320,0)</f>
        <v>0</v>
      </c>
      <c r="BH320" s="134">
        <f>IF(N320="sníž. přenesená",J320,0)</f>
        <v>0</v>
      </c>
      <c r="BI320" s="134">
        <f>IF(N320="nulová",J320,0)</f>
        <v>0</v>
      </c>
      <c r="BJ320" s="16" t="s">
        <v>76</v>
      </c>
      <c r="BK320" s="134">
        <f>ROUND(I320*H320,2)</f>
        <v>0</v>
      </c>
      <c r="BL320" s="16" t="s">
        <v>540</v>
      </c>
      <c r="BM320" s="133" t="s">
        <v>785</v>
      </c>
    </row>
    <row r="321" spans="1:63" s="12" customFormat="1" ht="22.9" customHeight="1">
      <c r="A321" s="247"/>
      <c r="B321" s="248"/>
      <c r="C321" s="247"/>
      <c r="D321" s="249" t="s">
        <v>70</v>
      </c>
      <c r="E321" s="251" t="s">
        <v>786</v>
      </c>
      <c r="F321" s="251" t="s">
        <v>787</v>
      </c>
      <c r="G321" s="247"/>
      <c r="H321" s="247"/>
      <c r="I321" s="118"/>
      <c r="J321" s="272">
        <f>BK321</f>
        <v>0</v>
      </c>
      <c r="K321" s="247"/>
      <c r="L321" s="116"/>
      <c r="M321" s="120"/>
      <c r="N321" s="121"/>
      <c r="O321" s="121"/>
      <c r="P321" s="122">
        <f>SUM(P322:P329)</f>
        <v>0</v>
      </c>
      <c r="Q321" s="121"/>
      <c r="R321" s="122">
        <f>SUM(R322:R329)</f>
        <v>0</v>
      </c>
      <c r="S321" s="121"/>
      <c r="T321" s="123">
        <f>SUM(T322:T329)</f>
        <v>0.498</v>
      </c>
      <c r="AR321" s="117" t="s">
        <v>690</v>
      </c>
      <c r="AT321" s="124" t="s">
        <v>70</v>
      </c>
      <c r="AU321" s="124" t="s">
        <v>76</v>
      </c>
      <c r="AY321" s="117" t="s">
        <v>114</v>
      </c>
      <c r="BK321" s="125">
        <f>SUM(BK322:BK329)</f>
        <v>0</v>
      </c>
    </row>
    <row r="322" spans="1:65" s="2" customFormat="1" ht="37.9" customHeight="1">
      <c r="A322" s="235"/>
      <c r="B322" s="238"/>
      <c r="C322" s="252" t="s">
        <v>788</v>
      </c>
      <c r="D322" s="252" t="s">
        <v>118</v>
      </c>
      <c r="E322" s="253" t="s">
        <v>789</v>
      </c>
      <c r="F322" s="254" t="s">
        <v>790</v>
      </c>
      <c r="G322" s="255" t="s">
        <v>199</v>
      </c>
      <c r="H322" s="256">
        <v>25</v>
      </c>
      <c r="I322" s="128"/>
      <c r="J322" s="270">
        <f>ROUND(I322*H322,2)</f>
        <v>0</v>
      </c>
      <c r="K322" s="254" t="s">
        <v>212</v>
      </c>
      <c r="L322" s="32"/>
      <c r="M322" s="129" t="s">
        <v>3</v>
      </c>
      <c r="N322" s="130" t="s">
        <v>42</v>
      </c>
      <c r="O322" s="52"/>
      <c r="P322" s="131">
        <f>O322*H322</f>
        <v>0</v>
      </c>
      <c r="Q322" s="131">
        <v>0</v>
      </c>
      <c r="R322" s="131">
        <f>Q322*H322</f>
        <v>0</v>
      </c>
      <c r="S322" s="131">
        <v>0</v>
      </c>
      <c r="T322" s="132">
        <f>S322*H322</f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33" t="s">
        <v>540</v>
      </c>
      <c r="AT322" s="133" t="s">
        <v>118</v>
      </c>
      <c r="AU322" s="133" t="s">
        <v>78</v>
      </c>
      <c r="AY322" s="16" t="s">
        <v>114</v>
      </c>
      <c r="BE322" s="134">
        <f>IF(N322="základní",J322,0)</f>
        <v>0</v>
      </c>
      <c r="BF322" s="134">
        <f>IF(N322="snížená",J322,0)</f>
        <v>0</v>
      </c>
      <c r="BG322" s="134">
        <f>IF(N322="zákl. přenesená",J322,0)</f>
        <v>0</v>
      </c>
      <c r="BH322" s="134">
        <f>IF(N322="sníž. přenesená",J322,0)</f>
        <v>0</v>
      </c>
      <c r="BI322" s="134">
        <f>IF(N322="nulová",J322,0)</f>
        <v>0</v>
      </c>
      <c r="BJ322" s="16" t="s">
        <v>76</v>
      </c>
      <c r="BK322" s="134">
        <f>ROUND(I322*H322,2)</f>
        <v>0</v>
      </c>
      <c r="BL322" s="16" t="s">
        <v>540</v>
      </c>
      <c r="BM322" s="133" t="s">
        <v>791</v>
      </c>
    </row>
    <row r="323" spans="1:47" s="2" customFormat="1" ht="12">
      <c r="A323" s="235"/>
      <c r="B323" s="238"/>
      <c r="C323" s="235"/>
      <c r="D323" s="257" t="s">
        <v>125</v>
      </c>
      <c r="E323" s="235"/>
      <c r="F323" s="258" t="s">
        <v>792</v>
      </c>
      <c r="G323" s="235"/>
      <c r="H323" s="235"/>
      <c r="I323" s="135"/>
      <c r="J323" s="235"/>
      <c r="K323" s="235"/>
      <c r="L323" s="32"/>
      <c r="M323" s="136"/>
      <c r="N323" s="137"/>
      <c r="O323" s="52"/>
      <c r="P323" s="52"/>
      <c r="Q323" s="52"/>
      <c r="R323" s="52"/>
      <c r="S323" s="52"/>
      <c r="T323" s="53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T323" s="16" t="s">
        <v>125</v>
      </c>
      <c r="AU323" s="16" t="s">
        <v>78</v>
      </c>
    </row>
    <row r="324" spans="1:65" s="2" customFormat="1" ht="33" customHeight="1">
      <c r="A324" s="235"/>
      <c r="B324" s="238"/>
      <c r="C324" s="252" t="s">
        <v>793</v>
      </c>
      <c r="D324" s="252" t="s">
        <v>118</v>
      </c>
      <c r="E324" s="253" t="s">
        <v>794</v>
      </c>
      <c r="F324" s="254" t="s">
        <v>795</v>
      </c>
      <c r="G324" s="255" t="s">
        <v>199</v>
      </c>
      <c r="H324" s="256">
        <v>25</v>
      </c>
      <c r="I324" s="128"/>
      <c r="J324" s="270">
        <f>ROUND(I324*H324,2)</f>
        <v>0</v>
      </c>
      <c r="K324" s="254" t="s">
        <v>212</v>
      </c>
      <c r="L324" s="32"/>
      <c r="M324" s="129" t="s">
        <v>3</v>
      </c>
      <c r="N324" s="130" t="s">
        <v>42</v>
      </c>
      <c r="O324" s="52"/>
      <c r="P324" s="131">
        <f>O324*H324</f>
        <v>0</v>
      </c>
      <c r="Q324" s="131">
        <v>0</v>
      </c>
      <c r="R324" s="131">
        <f>Q324*H324</f>
        <v>0</v>
      </c>
      <c r="S324" s="131">
        <v>0</v>
      </c>
      <c r="T324" s="132">
        <f>S324*H324</f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33" t="s">
        <v>540</v>
      </c>
      <c r="AT324" s="133" t="s">
        <v>118</v>
      </c>
      <c r="AU324" s="133" t="s">
        <v>78</v>
      </c>
      <c r="AY324" s="16" t="s">
        <v>114</v>
      </c>
      <c r="BE324" s="134">
        <f>IF(N324="základní",J324,0)</f>
        <v>0</v>
      </c>
      <c r="BF324" s="134">
        <f>IF(N324="snížená",J324,0)</f>
        <v>0</v>
      </c>
      <c r="BG324" s="134">
        <f>IF(N324="zákl. přenesená",J324,0)</f>
        <v>0</v>
      </c>
      <c r="BH324" s="134">
        <f>IF(N324="sníž. přenesená",J324,0)</f>
        <v>0</v>
      </c>
      <c r="BI324" s="134">
        <f>IF(N324="nulová",J324,0)</f>
        <v>0</v>
      </c>
      <c r="BJ324" s="16" t="s">
        <v>76</v>
      </c>
      <c r="BK324" s="134">
        <f>ROUND(I324*H324,2)</f>
        <v>0</v>
      </c>
      <c r="BL324" s="16" t="s">
        <v>540</v>
      </c>
      <c r="BM324" s="133" t="s">
        <v>796</v>
      </c>
    </row>
    <row r="325" spans="1:47" s="2" customFormat="1" ht="12">
      <c r="A325" s="235"/>
      <c r="B325" s="238"/>
      <c r="C325" s="235"/>
      <c r="D325" s="257" t="s">
        <v>125</v>
      </c>
      <c r="E325" s="235"/>
      <c r="F325" s="258" t="s">
        <v>797</v>
      </c>
      <c r="G325" s="235"/>
      <c r="H325" s="235"/>
      <c r="I325" s="135"/>
      <c r="J325" s="235"/>
      <c r="K325" s="235"/>
      <c r="L325" s="32"/>
      <c r="M325" s="136"/>
      <c r="N325" s="137"/>
      <c r="O325" s="52"/>
      <c r="P325" s="52"/>
      <c r="Q325" s="52"/>
      <c r="R325" s="52"/>
      <c r="S325" s="52"/>
      <c r="T325" s="53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T325" s="16" t="s">
        <v>125</v>
      </c>
      <c r="AU325" s="16" t="s">
        <v>78</v>
      </c>
    </row>
    <row r="326" spans="1:65" s="2" customFormat="1" ht="21.75" customHeight="1">
      <c r="A326" s="235"/>
      <c r="B326" s="238"/>
      <c r="C326" s="252" t="s">
        <v>798</v>
      </c>
      <c r="D326" s="252" t="s">
        <v>118</v>
      </c>
      <c r="E326" s="253" t="s">
        <v>799</v>
      </c>
      <c r="F326" s="254" t="s">
        <v>800</v>
      </c>
      <c r="G326" s="255" t="s">
        <v>206</v>
      </c>
      <c r="H326" s="256">
        <v>2</v>
      </c>
      <c r="I326" s="128"/>
      <c r="J326" s="270">
        <f>ROUND(I326*H326,2)</f>
        <v>0</v>
      </c>
      <c r="K326" s="254" t="s">
        <v>212</v>
      </c>
      <c r="L326" s="32"/>
      <c r="M326" s="129" t="s">
        <v>3</v>
      </c>
      <c r="N326" s="130" t="s">
        <v>42</v>
      </c>
      <c r="O326" s="52"/>
      <c r="P326" s="131">
        <f>O326*H326</f>
        <v>0</v>
      </c>
      <c r="Q326" s="131">
        <v>0</v>
      </c>
      <c r="R326" s="131">
        <f>Q326*H326</f>
        <v>0</v>
      </c>
      <c r="S326" s="131">
        <v>0.099</v>
      </c>
      <c r="T326" s="132">
        <f>S326*H326</f>
        <v>0.198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33" t="s">
        <v>540</v>
      </c>
      <c r="AT326" s="133" t="s">
        <v>118</v>
      </c>
      <c r="AU326" s="133" t="s">
        <v>78</v>
      </c>
      <c r="AY326" s="16" t="s">
        <v>114</v>
      </c>
      <c r="BE326" s="134">
        <f>IF(N326="základní",J326,0)</f>
        <v>0</v>
      </c>
      <c r="BF326" s="134">
        <f>IF(N326="snížená",J326,0)</f>
        <v>0</v>
      </c>
      <c r="BG326" s="134">
        <f>IF(N326="zákl. přenesená",J326,0)</f>
        <v>0</v>
      </c>
      <c r="BH326" s="134">
        <f>IF(N326="sníž. přenesená",J326,0)</f>
        <v>0</v>
      </c>
      <c r="BI326" s="134">
        <f>IF(N326="nulová",J326,0)</f>
        <v>0</v>
      </c>
      <c r="BJ326" s="16" t="s">
        <v>76</v>
      </c>
      <c r="BK326" s="134">
        <f>ROUND(I326*H326,2)</f>
        <v>0</v>
      </c>
      <c r="BL326" s="16" t="s">
        <v>540</v>
      </c>
      <c r="BM326" s="133" t="s">
        <v>801</v>
      </c>
    </row>
    <row r="327" spans="1:47" s="2" customFormat="1" ht="12">
      <c r="A327" s="235"/>
      <c r="B327" s="238"/>
      <c r="C327" s="235"/>
      <c r="D327" s="257" t="s">
        <v>125</v>
      </c>
      <c r="E327" s="235"/>
      <c r="F327" s="258" t="s">
        <v>802</v>
      </c>
      <c r="G327" s="235"/>
      <c r="H327" s="235"/>
      <c r="I327" s="135"/>
      <c r="J327" s="235"/>
      <c r="K327" s="235"/>
      <c r="L327" s="32"/>
      <c r="M327" s="136"/>
      <c r="N327" s="137"/>
      <c r="O327" s="52"/>
      <c r="P327" s="52"/>
      <c r="Q327" s="52"/>
      <c r="R327" s="52"/>
      <c r="S327" s="52"/>
      <c r="T327" s="53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T327" s="16" t="s">
        <v>125</v>
      </c>
      <c r="AU327" s="16" t="s">
        <v>78</v>
      </c>
    </row>
    <row r="328" spans="1:65" s="2" customFormat="1" ht="21.75" customHeight="1">
      <c r="A328" s="235"/>
      <c r="B328" s="238"/>
      <c r="C328" s="252" t="s">
        <v>803</v>
      </c>
      <c r="D328" s="252" t="s">
        <v>118</v>
      </c>
      <c r="E328" s="253" t="s">
        <v>804</v>
      </c>
      <c r="F328" s="254" t="s">
        <v>805</v>
      </c>
      <c r="G328" s="255" t="s">
        <v>206</v>
      </c>
      <c r="H328" s="256">
        <v>2</v>
      </c>
      <c r="I328" s="128"/>
      <c r="J328" s="270">
        <f>ROUND(I328*H328,2)</f>
        <v>0</v>
      </c>
      <c r="K328" s="254" t="s">
        <v>212</v>
      </c>
      <c r="L328" s="32"/>
      <c r="M328" s="129" t="s">
        <v>3</v>
      </c>
      <c r="N328" s="130" t="s">
        <v>42</v>
      </c>
      <c r="O328" s="52"/>
      <c r="P328" s="131">
        <f>O328*H328</f>
        <v>0</v>
      </c>
      <c r="Q328" s="131">
        <v>0</v>
      </c>
      <c r="R328" s="131">
        <f>Q328*H328</f>
        <v>0</v>
      </c>
      <c r="S328" s="131">
        <v>0.15</v>
      </c>
      <c r="T328" s="132">
        <f>S328*H328</f>
        <v>0.3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33" t="s">
        <v>540</v>
      </c>
      <c r="AT328" s="133" t="s">
        <v>118</v>
      </c>
      <c r="AU328" s="133" t="s">
        <v>78</v>
      </c>
      <c r="AY328" s="16" t="s">
        <v>114</v>
      </c>
      <c r="BE328" s="134">
        <f>IF(N328="základní",J328,0)</f>
        <v>0</v>
      </c>
      <c r="BF328" s="134">
        <f>IF(N328="snížená",J328,0)</f>
        <v>0</v>
      </c>
      <c r="BG328" s="134">
        <f>IF(N328="zákl. přenesená",J328,0)</f>
        <v>0</v>
      </c>
      <c r="BH328" s="134">
        <f>IF(N328="sníž. přenesená",J328,0)</f>
        <v>0</v>
      </c>
      <c r="BI328" s="134">
        <f>IF(N328="nulová",J328,0)</f>
        <v>0</v>
      </c>
      <c r="BJ328" s="16" t="s">
        <v>76</v>
      </c>
      <c r="BK328" s="134">
        <f>ROUND(I328*H328,2)</f>
        <v>0</v>
      </c>
      <c r="BL328" s="16" t="s">
        <v>540</v>
      </c>
      <c r="BM328" s="133" t="s">
        <v>806</v>
      </c>
    </row>
    <row r="329" spans="1:47" s="2" customFormat="1" ht="12">
      <c r="A329" s="235"/>
      <c r="B329" s="238"/>
      <c r="C329" s="235"/>
      <c r="D329" s="257" t="s">
        <v>125</v>
      </c>
      <c r="E329" s="235"/>
      <c r="F329" s="258" t="s">
        <v>807</v>
      </c>
      <c r="G329" s="235"/>
      <c r="H329" s="235"/>
      <c r="I329" s="135"/>
      <c r="J329" s="235"/>
      <c r="K329" s="235"/>
      <c r="L329" s="32"/>
      <c r="M329" s="136"/>
      <c r="N329" s="137"/>
      <c r="O329" s="52"/>
      <c r="P329" s="52"/>
      <c r="Q329" s="52"/>
      <c r="R329" s="52"/>
      <c r="S329" s="52"/>
      <c r="T329" s="53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T329" s="16" t="s">
        <v>125</v>
      </c>
      <c r="AU329" s="16" t="s">
        <v>78</v>
      </c>
    </row>
    <row r="330" spans="1:63" s="12" customFormat="1" ht="25.9" customHeight="1">
      <c r="A330" s="247"/>
      <c r="B330" s="248"/>
      <c r="C330" s="247"/>
      <c r="D330" s="249" t="s">
        <v>70</v>
      </c>
      <c r="E330" s="250" t="s">
        <v>808</v>
      </c>
      <c r="F330" s="250" t="s">
        <v>809</v>
      </c>
      <c r="G330" s="247"/>
      <c r="H330" s="247"/>
      <c r="I330" s="118"/>
      <c r="J330" s="271">
        <f>BK330</f>
        <v>0</v>
      </c>
      <c r="K330" s="247"/>
      <c r="L330" s="116"/>
      <c r="M330" s="120"/>
      <c r="N330" s="121"/>
      <c r="O330" s="121"/>
      <c r="P330" s="122">
        <f>SUM(P331:P333)</f>
        <v>0</v>
      </c>
      <c r="Q330" s="121"/>
      <c r="R330" s="122">
        <f>SUM(R331:R333)</f>
        <v>0</v>
      </c>
      <c r="S330" s="121"/>
      <c r="T330" s="123">
        <f>SUM(T331:T333)</f>
        <v>0</v>
      </c>
      <c r="AR330" s="117" t="s">
        <v>123</v>
      </c>
      <c r="AT330" s="124" t="s">
        <v>70</v>
      </c>
      <c r="AU330" s="124" t="s">
        <v>71</v>
      </c>
      <c r="AY330" s="117" t="s">
        <v>114</v>
      </c>
      <c r="BK330" s="125">
        <f>SUM(BK331:BK333)</f>
        <v>0</v>
      </c>
    </row>
    <row r="331" spans="1:65" s="2" customFormat="1" ht="16.5" customHeight="1">
      <c r="A331" s="235"/>
      <c r="B331" s="238"/>
      <c r="C331" s="252" t="s">
        <v>810</v>
      </c>
      <c r="D331" s="252" t="s">
        <v>118</v>
      </c>
      <c r="E331" s="253" t="s">
        <v>811</v>
      </c>
      <c r="F331" s="254" t="s">
        <v>812</v>
      </c>
      <c r="G331" s="255" t="s">
        <v>813</v>
      </c>
      <c r="H331" s="256">
        <v>48</v>
      </c>
      <c r="I331" s="128"/>
      <c r="J331" s="270">
        <f>ROUND(I331*H331,2)</f>
        <v>0</v>
      </c>
      <c r="K331" s="254" t="s">
        <v>814</v>
      </c>
      <c r="L331" s="32"/>
      <c r="M331" s="129" t="s">
        <v>3</v>
      </c>
      <c r="N331" s="130" t="s">
        <v>42</v>
      </c>
      <c r="O331" s="52"/>
      <c r="P331" s="131">
        <f>O331*H331</f>
        <v>0</v>
      </c>
      <c r="Q331" s="131">
        <v>0</v>
      </c>
      <c r="R331" s="131">
        <f>Q331*H331</f>
        <v>0</v>
      </c>
      <c r="S331" s="131">
        <v>0</v>
      </c>
      <c r="T331" s="132">
        <f>S331*H331</f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33" t="s">
        <v>815</v>
      </c>
      <c r="AT331" s="133" t="s">
        <v>118</v>
      </c>
      <c r="AU331" s="133" t="s">
        <v>76</v>
      </c>
      <c r="AY331" s="16" t="s">
        <v>114</v>
      </c>
      <c r="BE331" s="134">
        <f>IF(N331="základní",J331,0)</f>
        <v>0</v>
      </c>
      <c r="BF331" s="134">
        <f>IF(N331="snížená",J331,0)</f>
        <v>0</v>
      </c>
      <c r="BG331" s="134">
        <f>IF(N331="zákl. přenesená",J331,0)</f>
        <v>0</v>
      </c>
      <c r="BH331" s="134">
        <f>IF(N331="sníž. přenesená",J331,0)</f>
        <v>0</v>
      </c>
      <c r="BI331" s="134">
        <f>IF(N331="nulová",J331,0)</f>
        <v>0</v>
      </c>
      <c r="BJ331" s="16" t="s">
        <v>76</v>
      </c>
      <c r="BK331" s="134">
        <f>ROUND(I331*H331,2)</f>
        <v>0</v>
      </c>
      <c r="BL331" s="16" t="s">
        <v>815</v>
      </c>
      <c r="BM331" s="133" t="s">
        <v>816</v>
      </c>
    </row>
    <row r="332" spans="1:65" s="2" customFormat="1" ht="16.5" customHeight="1">
      <c r="A332" s="235"/>
      <c r="B332" s="238"/>
      <c r="C332" s="252" t="s">
        <v>817</v>
      </c>
      <c r="D332" s="252" t="s">
        <v>118</v>
      </c>
      <c r="E332" s="253" t="s">
        <v>818</v>
      </c>
      <c r="F332" s="254" t="s">
        <v>819</v>
      </c>
      <c r="G332" s="255" t="s">
        <v>813</v>
      </c>
      <c r="H332" s="256">
        <v>16</v>
      </c>
      <c r="I332" s="128"/>
      <c r="J332" s="270">
        <f>ROUND(I332*H332,2)</f>
        <v>0</v>
      </c>
      <c r="K332" s="254" t="s">
        <v>3</v>
      </c>
      <c r="L332" s="32"/>
      <c r="M332" s="129" t="s">
        <v>3</v>
      </c>
      <c r="N332" s="130" t="s">
        <v>42</v>
      </c>
      <c r="O332" s="52"/>
      <c r="P332" s="131">
        <f>O332*H332</f>
        <v>0</v>
      </c>
      <c r="Q332" s="131">
        <v>0</v>
      </c>
      <c r="R332" s="131">
        <f>Q332*H332</f>
        <v>0</v>
      </c>
      <c r="S332" s="131">
        <v>0</v>
      </c>
      <c r="T332" s="132">
        <f>S332*H332</f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33" t="s">
        <v>123</v>
      </c>
      <c r="AT332" s="133" t="s">
        <v>118</v>
      </c>
      <c r="AU332" s="133" t="s">
        <v>76</v>
      </c>
      <c r="AY332" s="16" t="s">
        <v>114</v>
      </c>
      <c r="BE332" s="134">
        <f>IF(N332="základní",J332,0)</f>
        <v>0</v>
      </c>
      <c r="BF332" s="134">
        <f>IF(N332="snížená",J332,0)</f>
        <v>0</v>
      </c>
      <c r="BG332" s="134">
        <f>IF(N332="zákl. přenesená",J332,0)</f>
        <v>0</v>
      </c>
      <c r="BH332" s="134">
        <f>IF(N332="sníž. přenesená",J332,0)</f>
        <v>0</v>
      </c>
      <c r="BI332" s="134">
        <f>IF(N332="nulová",J332,0)</f>
        <v>0</v>
      </c>
      <c r="BJ332" s="16" t="s">
        <v>76</v>
      </c>
      <c r="BK332" s="134">
        <f>ROUND(I332*H332,2)</f>
        <v>0</v>
      </c>
      <c r="BL332" s="16" t="s">
        <v>123</v>
      </c>
      <c r="BM332" s="133" t="s">
        <v>820</v>
      </c>
    </row>
    <row r="333" spans="1:65" s="2" customFormat="1" ht="16.5" customHeight="1">
      <c r="A333" s="235"/>
      <c r="B333" s="238"/>
      <c r="C333" s="252" t="s">
        <v>821</v>
      </c>
      <c r="D333" s="252" t="s">
        <v>118</v>
      </c>
      <c r="E333" s="253" t="s">
        <v>822</v>
      </c>
      <c r="F333" s="254" t="s">
        <v>823</v>
      </c>
      <c r="G333" s="255" t="s">
        <v>813</v>
      </c>
      <c r="H333" s="256">
        <v>21</v>
      </c>
      <c r="I333" s="128"/>
      <c r="J333" s="270">
        <f>ROUND(I333*H333,2)</f>
        <v>0</v>
      </c>
      <c r="K333" s="254" t="s">
        <v>814</v>
      </c>
      <c r="L333" s="32"/>
      <c r="M333" s="129" t="s">
        <v>3</v>
      </c>
      <c r="N333" s="130" t="s">
        <v>42</v>
      </c>
      <c r="O333" s="52"/>
      <c r="P333" s="131">
        <f>O333*H333</f>
        <v>0</v>
      </c>
      <c r="Q333" s="131">
        <v>0</v>
      </c>
      <c r="R333" s="131">
        <f>Q333*H333</f>
        <v>0</v>
      </c>
      <c r="S333" s="131">
        <v>0</v>
      </c>
      <c r="T333" s="132">
        <f>S333*H333</f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33" t="s">
        <v>815</v>
      </c>
      <c r="AT333" s="133" t="s">
        <v>118</v>
      </c>
      <c r="AU333" s="133" t="s">
        <v>76</v>
      </c>
      <c r="AY333" s="16" t="s">
        <v>114</v>
      </c>
      <c r="BE333" s="134">
        <f>IF(N333="základní",J333,0)</f>
        <v>0</v>
      </c>
      <c r="BF333" s="134">
        <f>IF(N333="snížená",J333,0)</f>
        <v>0</v>
      </c>
      <c r="BG333" s="134">
        <f>IF(N333="zákl. přenesená",J333,0)</f>
        <v>0</v>
      </c>
      <c r="BH333" s="134">
        <f>IF(N333="sníž. přenesená",J333,0)</f>
        <v>0</v>
      </c>
      <c r="BI333" s="134">
        <f>IF(N333="nulová",J333,0)</f>
        <v>0</v>
      </c>
      <c r="BJ333" s="16" t="s">
        <v>76</v>
      </c>
      <c r="BK333" s="134">
        <f>ROUND(I333*H333,2)</f>
        <v>0</v>
      </c>
      <c r="BL333" s="16" t="s">
        <v>815</v>
      </c>
      <c r="BM333" s="133" t="s">
        <v>824</v>
      </c>
    </row>
    <row r="334" spans="1:63" s="12" customFormat="1" ht="25.9" customHeight="1">
      <c r="A334" s="247"/>
      <c r="B334" s="248"/>
      <c r="C334" s="247"/>
      <c r="D334" s="249" t="s">
        <v>70</v>
      </c>
      <c r="E334" s="250" t="s">
        <v>825</v>
      </c>
      <c r="F334" s="250" t="s">
        <v>826</v>
      </c>
      <c r="G334" s="247"/>
      <c r="H334" s="247"/>
      <c r="I334" s="118"/>
      <c r="J334" s="271">
        <f>BK334</f>
        <v>0</v>
      </c>
      <c r="K334" s="247"/>
      <c r="L334" s="116"/>
      <c r="M334" s="120"/>
      <c r="N334" s="121"/>
      <c r="O334" s="121"/>
      <c r="P334" s="122">
        <f>P335+P336+P337+P339+P341+P343</f>
        <v>0</v>
      </c>
      <c r="Q334" s="121"/>
      <c r="R334" s="122">
        <f>R335+R336+R337+R339+R341+R343</f>
        <v>0</v>
      </c>
      <c r="S334" s="121"/>
      <c r="T334" s="123">
        <f>T335+T336+T337+T339+T341+T343</f>
        <v>0</v>
      </c>
      <c r="AR334" s="117" t="s">
        <v>667</v>
      </c>
      <c r="AT334" s="124" t="s">
        <v>70</v>
      </c>
      <c r="AU334" s="124" t="s">
        <v>71</v>
      </c>
      <c r="AY334" s="117" t="s">
        <v>114</v>
      </c>
      <c r="BK334" s="125">
        <f>BK335+BK336+BK337+BK339+BK341+BK343</f>
        <v>0</v>
      </c>
    </row>
    <row r="335" spans="1:65" s="2" customFormat="1" ht="16.5" customHeight="1">
      <c r="A335" s="31"/>
      <c r="B335" s="127"/>
      <c r="C335" s="252" t="s">
        <v>827</v>
      </c>
      <c r="D335" s="252" t="s">
        <v>118</v>
      </c>
      <c r="E335" s="253" t="s">
        <v>828</v>
      </c>
      <c r="F335" s="274" t="s">
        <v>829</v>
      </c>
      <c r="G335" s="255" t="s">
        <v>830</v>
      </c>
      <c r="H335" s="256">
        <v>1</v>
      </c>
      <c r="I335" s="128"/>
      <c r="J335" s="270">
        <f>ROUND(I335*H335,2)</f>
        <v>0</v>
      </c>
      <c r="K335" s="254" t="s">
        <v>3</v>
      </c>
      <c r="L335" s="32"/>
      <c r="M335" s="129" t="s">
        <v>3</v>
      </c>
      <c r="N335" s="130" t="s">
        <v>42</v>
      </c>
      <c r="O335" s="52"/>
      <c r="P335" s="131">
        <f>O335*H335</f>
        <v>0</v>
      </c>
      <c r="Q335" s="131">
        <v>0</v>
      </c>
      <c r="R335" s="131">
        <f>Q335*H335</f>
        <v>0</v>
      </c>
      <c r="S335" s="131">
        <v>0</v>
      </c>
      <c r="T335" s="132">
        <f>S335*H335</f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33" t="s">
        <v>123</v>
      </c>
      <c r="AT335" s="133" t="s">
        <v>118</v>
      </c>
      <c r="AU335" s="133" t="s">
        <v>76</v>
      </c>
      <c r="AY335" s="16" t="s">
        <v>114</v>
      </c>
      <c r="BE335" s="134">
        <f>IF(N335="základní",J335,0)</f>
        <v>0</v>
      </c>
      <c r="BF335" s="134">
        <f>IF(N335="snížená",J335,0)</f>
        <v>0</v>
      </c>
      <c r="BG335" s="134">
        <f>IF(N335="zákl. přenesená",J335,0)</f>
        <v>0</v>
      </c>
      <c r="BH335" s="134">
        <f>IF(N335="sníž. přenesená",J335,0)</f>
        <v>0</v>
      </c>
      <c r="BI335" s="134">
        <f>IF(N335="nulová",J335,0)</f>
        <v>0</v>
      </c>
      <c r="BJ335" s="16" t="s">
        <v>76</v>
      </c>
      <c r="BK335" s="134">
        <f>ROUND(I335*H335,2)</f>
        <v>0</v>
      </c>
      <c r="BL335" s="16" t="s">
        <v>123</v>
      </c>
      <c r="BM335" s="133" t="s">
        <v>831</v>
      </c>
    </row>
    <row r="336" spans="1:47" s="2" customFormat="1" ht="97.5">
      <c r="A336" s="31"/>
      <c r="B336" s="32"/>
      <c r="C336" s="235"/>
      <c r="D336" s="266" t="s">
        <v>312</v>
      </c>
      <c r="E336" s="235"/>
      <c r="F336" s="269" t="s">
        <v>832</v>
      </c>
      <c r="G336" s="235"/>
      <c r="H336" s="235"/>
      <c r="I336" s="135"/>
      <c r="J336" s="235"/>
      <c r="K336" s="235"/>
      <c r="L336" s="32"/>
      <c r="M336" s="136"/>
      <c r="N336" s="137"/>
      <c r="O336" s="52"/>
      <c r="P336" s="52"/>
      <c r="Q336" s="52"/>
      <c r="R336" s="52"/>
      <c r="S336" s="52"/>
      <c r="T336" s="53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T336" s="16" t="s">
        <v>312</v>
      </c>
      <c r="AU336" s="16" t="s">
        <v>76</v>
      </c>
    </row>
    <row r="337" spans="2:63" s="12" customFormat="1" ht="22.9" customHeight="1">
      <c r="B337" s="116"/>
      <c r="C337" s="247"/>
      <c r="D337" s="249" t="s">
        <v>70</v>
      </c>
      <c r="E337" s="251" t="s">
        <v>833</v>
      </c>
      <c r="F337" s="251" t="s">
        <v>834</v>
      </c>
      <c r="G337" s="247"/>
      <c r="H337" s="247"/>
      <c r="I337" s="118"/>
      <c r="J337" s="272">
        <f>BK337</f>
        <v>0</v>
      </c>
      <c r="K337" s="247"/>
      <c r="L337" s="116"/>
      <c r="M337" s="120"/>
      <c r="N337" s="121"/>
      <c r="O337" s="121"/>
      <c r="P337" s="122">
        <f>P338</f>
        <v>0</v>
      </c>
      <c r="Q337" s="121"/>
      <c r="R337" s="122">
        <f>R338</f>
        <v>0</v>
      </c>
      <c r="S337" s="121"/>
      <c r="T337" s="123">
        <f>T338</f>
        <v>0</v>
      </c>
      <c r="AR337" s="117" t="s">
        <v>667</v>
      </c>
      <c r="AT337" s="124" t="s">
        <v>70</v>
      </c>
      <c r="AU337" s="124" t="s">
        <v>76</v>
      </c>
      <c r="AY337" s="117" t="s">
        <v>114</v>
      </c>
      <c r="BK337" s="125">
        <f>BK338</f>
        <v>0</v>
      </c>
    </row>
    <row r="338" spans="1:65" s="2" customFormat="1" ht="16.5" customHeight="1">
      <c r="A338" s="31"/>
      <c r="B338" s="127"/>
      <c r="C338" s="252" t="s">
        <v>835</v>
      </c>
      <c r="D338" s="252" t="s">
        <v>118</v>
      </c>
      <c r="E338" s="253" t="s">
        <v>836</v>
      </c>
      <c r="F338" s="254" t="s">
        <v>837</v>
      </c>
      <c r="G338" s="255" t="s">
        <v>260</v>
      </c>
      <c r="H338" s="256">
        <v>1</v>
      </c>
      <c r="I338" s="128"/>
      <c r="J338" s="270">
        <f>ROUND(I338*H338,2)</f>
        <v>0</v>
      </c>
      <c r="K338" s="254" t="s">
        <v>814</v>
      </c>
      <c r="L338" s="32"/>
      <c r="M338" s="129" t="s">
        <v>3</v>
      </c>
      <c r="N338" s="130" t="s">
        <v>42</v>
      </c>
      <c r="O338" s="52"/>
      <c r="P338" s="131">
        <f>O338*H338</f>
        <v>0</v>
      </c>
      <c r="Q338" s="131">
        <v>0</v>
      </c>
      <c r="R338" s="131">
        <f>Q338*H338</f>
        <v>0</v>
      </c>
      <c r="S338" s="131">
        <v>0</v>
      </c>
      <c r="T338" s="132">
        <f>S338*H338</f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33" t="s">
        <v>838</v>
      </c>
      <c r="AT338" s="133" t="s">
        <v>118</v>
      </c>
      <c r="AU338" s="133" t="s">
        <v>78</v>
      </c>
      <c r="AY338" s="16" t="s">
        <v>114</v>
      </c>
      <c r="BE338" s="134">
        <f>IF(N338="základní",J338,0)</f>
        <v>0</v>
      </c>
      <c r="BF338" s="134">
        <f>IF(N338="snížená",J338,0)</f>
        <v>0</v>
      </c>
      <c r="BG338" s="134">
        <f>IF(N338="zákl. přenesená",J338,0)</f>
        <v>0</v>
      </c>
      <c r="BH338" s="134">
        <f>IF(N338="sníž. přenesená",J338,0)</f>
        <v>0</v>
      </c>
      <c r="BI338" s="134">
        <f>IF(N338="nulová",J338,0)</f>
        <v>0</v>
      </c>
      <c r="BJ338" s="16" t="s">
        <v>76</v>
      </c>
      <c r="BK338" s="134">
        <f>ROUND(I338*H338,2)</f>
        <v>0</v>
      </c>
      <c r="BL338" s="16" t="s">
        <v>838</v>
      </c>
      <c r="BM338" s="133" t="s">
        <v>839</v>
      </c>
    </row>
    <row r="339" spans="2:63" s="12" customFormat="1" ht="22.9" customHeight="1">
      <c r="B339" s="116"/>
      <c r="C339" s="247"/>
      <c r="D339" s="249" t="s">
        <v>70</v>
      </c>
      <c r="E339" s="251" t="s">
        <v>840</v>
      </c>
      <c r="F339" s="251" t="s">
        <v>841</v>
      </c>
      <c r="G339" s="247"/>
      <c r="H339" s="247"/>
      <c r="I339" s="118"/>
      <c r="J339" s="272">
        <f>BK339</f>
        <v>0</v>
      </c>
      <c r="K339" s="247"/>
      <c r="L339" s="116"/>
      <c r="M339" s="120"/>
      <c r="N339" s="121"/>
      <c r="O339" s="121"/>
      <c r="P339" s="122">
        <f>P340</f>
        <v>0</v>
      </c>
      <c r="Q339" s="121"/>
      <c r="R339" s="122">
        <f>R340</f>
        <v>0</v>
      </c>
      <c r="S339" s="121"/>
      <c r="T339" s="123">
        <f>T340</f>
        <v>0</v>
      </c>
      <c r="AR339" s="117" t="s">
        <v>667</v>
      </c>
      <c r="AT339" s="124" t="s">
        <v>70</v>
      </c>
      <c r="AU339" s="124" t="s">
        <v>76</v>
      </c>
      <c r="AY339" s="117" t="s">
        <v>114</v>
      </c>
      <c r="BK339" s="125">
        <f>BK340</f>
        <v>0</v>
      </c>
    </row>
    <row r="340" spans="1:65" s="2" customFormat="1" ht="16.5" customHeight="1">
      <c r="A340" s="31"/>
      <c r="B340" s="127"/>
      <c r="C340" s="252" t="s">
        <v>842</v>
      </c>
      <c r="D340" s="252" t="s">
        <v>118</v>
      </c>
      <c r="E340" s="253" t="s">
        <v>843</v>
      </c>
      <c r="F340" s="254" t="s">
        <v>844</v>
      </c>
      <c r="G340" s="255" t="s">
        <v>813</v>
      </c>
      <c r="H340" s="256">
        <v>16</v>
      </c>
      <c r="I340" s="128"/>
      <c r="J340" s="270">
        <f>ROUND(I340*H340,2)</f>
        <v>0</v>
      </c>
      <c r="K340" s="254" t="s">
        <v>845</v>
      </c>
      <c r="L340" s="32"/>
      <c r="M340" s="129" t="s">
        <v>3</v>
      </c>
      <c r="N340" s="130" t="s">
        <v>42</v>
      </c>
      <c r="O340" s="52"/>
      <c r="P340" s="131">
        <f>O340*H340</f>
        <v>0</v>
      </c>
      <c r="Q340" s="131">
        <v>0</v>
      </c>
      <c r="R340" s="131">
        <f>Q340*H340</f>
        <v>0</v>
      </c>
      <c r="S340" s="131">
        <v>0</v>
      </c>
      <c r="T340" s="132">
        <f>S340*H340</f>
        <v>0</v>
      </c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133" t="s">
        <v>838</v>
      </c>
      <c r="AT340" s="133" t="s">
        <v>118</v>
      </c>
      <c r="AU340" s="133" t="s">
        <v>78</v>
      </c>
      <c r="AY340" s="16" t="s">
        <v>114</v>
      </c>
      <c r="BE340" s="134">
        <f>IF(N340="základní",J340,0)</f>
        <v>0</v>
      </c>
      <c r="BF340" s="134">
        <f>IF(N340="snížená",J340,0)</f>
        <v>0</v>
      </c>
      <c r="BG340" s="134">
        <f>IF(N340="zákl. přenesená",J340,0)</f>
        <v>0</v>
      </c>
      <c r="BH340" s="134">
        <f>IF(N340="sníž. přenesená",J340,0)</f>
        <v>0</v>
      </c>
      <c r="BI340" s="134">
        <f>IF(N340="nulová",J340,0)</f>
        <v>0</v>
      </c>
      <c r="BJ340" s="16" t="s">
        <v>76</v>
      </c>
      <c r="BK340" s="134">
        <f>ROUND(I340*H340,2)</f>
        <v>0</v>
      </c>
      <c r="BL340" s="16" t="s">
        <v>838</v>
      </c>
      <c r="BM340" s="133" t="s">
        <v>846</v>
      </c>
    </row>
    <row r="341" spans="2:63" s="12" customFormat="1" ht="22.9" customHeight="1">
      <c r="B341" s="116"/>
      <c r="C341" s="247"/>
      <c r="D341" s="249" t="s">
        <v>70</v>
      </c>
      <c r="E341" s="251" t="s">
        <v>847</v>
      </c>
      <c r="F341" s="251" t="s">
        <v>848</v>
      </c>
      <c r="G341" s="247"/>
      <c r="H341" s="247"/>
      <c r="I341" s="118"/>
      <c r="J341" s="272">
        <f>BK341</f>
        <v>0</v>
      </c>
      <c r="K341" s="247"/>
      <c r="L341" s="116"/>
      <c r="M341" s="120"/>
      <c r="N341" s="121"/>
      <c r="O341" s="121"/>
      <c r="P341" s="122">
        <f>P342</f>
        <v>0</v>
      </c>
      <c r="Q341" s="121"/>
      <c r="R341" s="122">
        <f>R342</f>
        <v>0</v>
      </c>
      <c r="S341" s="121"/>
      <c r="T341" s="123">
        <f>T342</f>
        <v>0</v>
      </c>
      <c r="AR341" s="117" t="s">
        <v>667</v>
      </c>
      <c r="AT341" s="124" t="s">
        <v>70</v>
      </c>
      <c r="AU341" s="124" t="s">
        <v>76</v>
      </c>
      <c r="AY341" s="117" t="s">
        <v>114</v>
      </c>
      <c r="BK341" s="125">
        <f>BK342</f>
        <v>0</v>
      </c>
    </row>
    <row r="342" spans="1:65" s="2" customFormat="1" ht="16.5" customHeight="1">
      <c r="A342" s="31"/>
      <c r="B342" s="127"/>
      <c r="C342" s="252" t="s">
        <v>849</v>
      </c>
      <c r="D342" s="252" t="s">
        <v>118</v>
      </c>
      <c r="E342" s="253" t="s">
        <v>850</v>
      </c>
      <c r="F342" s="254" t="s">
        <v>851</v>
      </c>
      <c r="G342" s="255" t="s">
        <v>144</v>
      </c>
      <c r="H342" s="256">
        <v>1</v>
      </c>
      <c r="I342" s="128"/>
      <c r="J342" s="270">
        <f>ROUND(I342*H342,2)</f>
        <v>0</v>
      </c>
      <c r="K342" s="254" t="s">
        <v>814</v>
      </c>
      <c r="L342" s="32"/>
      <c r="M342" s="129" t="s">
        <v>3</v>
      </c>
      <c r="N342" s="130" t="s">
        <v>42</v>
      </c>
      <c r="O342" s="52"/>
      <c r="P342" s="131">
        <f>O342*H342</f>
        <v>0</v>
      </c>
      <c r="Q342" s="131">
        <v>0</v>
      </c>
      <c r="R342" s="131">
        <f>Q342*H342</f>
        <v>0</v>
      </c>
      <c r="S342" s="131">
        <v>0</v>
      </c>
      <c r="T342" s="132">
        <f>S342*H342</f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33" t="s">
        <v>838</v>
      </c>
      <c r="AT342" s="133" t="s">
        <v>118</v>
      </c>
      <c r="AU342" s="133" t="s">
        <v>78</v>
      </c>
      <c r="AY342" s="16" t="s">
        <v>114</v>
      </c>
      <c r="BE342" s="134">
        <f>IF(N342="základní",J342,0)</f>
        <v>0</v>
      </c>
      <c r="BF342" s="134">
        <f>IF(N342="snížená",J342,0)</f>
        <v>0</v>
      </c>
      <c r="BG342" s="134">
        <f>IF(N342="zákl. přenesená",J342,0)</f>
        <v>0</v>
      </c>
      <c r="BH342" s="134">
        <f>IF(N342="sníž. přenesená",J342,0)</f>
        <v>0</v>
      </c>
      <c r="BI342" s="134">
        <f>IF(N342="nulová",J342,0)</f>
        <v>0</v>
      </c>
      <c r="BJ342" s="16" t="s">
        <v>76</v>
      </c>
      <c r="BK342" s="134">
        <f>ROUND(I342*H342,2)</f>
        <v>0</v>
      </c>
      <c r="BL342" s="16" t="s">
        <v>838</v>
      </c>
      <c r="BM342" s="133" t="s">
        <v>852</v>
      </c>
    </row>
    <row r="343" spans="2:63" s="12" customFormat="1" ht="22.9" customHeight="1">
      <c r="B343" s="116"/>
      <c r="C343" s="247"/>
      <c r="D343" s="249" t="s">
        <v>70</v>
      </c>
      <c r="E343" s="251" t="s">
        <v>853</v>
      </c>
      <c r="F343" s="251" t="s">
        <v>854</v>
      </c>
      <c r="G343" s="247"/>
      <c r="H343" s="247"/>
      <c r="I343" s="118"/>
      <c r="J343" s="272">
        <f>BK343</f>
        <v>0</v>
      </c>
      <c r="K343" s="247"/>
      <c r="L343" s="116"/>
      <c r="M343" s="120"/>
      <c r="N343" s="121"/>
      <c r="O343" s="121"/>
      <c r="P343" s="122">
        <f>P344</f>
        <v>0</v>
      </c>
      <c r="Q343" s="121"/>
      <c r="R343" s="122">
        <f>R344</f>
        <v>0</v>
      </c>
      <c r="S343" s="121"/>
      <c r="T343" s="123">
        <f>T344</f>
        <v>0</v>
      </c>
      <c r="AR343" s="117" t="s">
        <v>667</v>
      </c>
      <c r="AT343" s="124" t="s">
        <v>70</v>
      </c>
      <c r="AU343" s="124" t="s">
        <v>76</v>
      </c>
      <c r="AY343" s="117" t="s">
        <v>114</v>
      </c>
      <c r="BK343" s="125">
        <f>BK344</f>
        <v>0</v>
      </c>
    </row>
    <row r="344" spans="1:65" s="2" customFormat="1" ht="16.5" customHeight="1">
      <c r="A344" s="31"/>
      <c r="B344" s="127"/>
      <c r="C344" s="252" t="s">
        <v>855</v>
      </c>
      <c r="D344" s="252" t="s">
        <v>118</v>
      </c>
      <c r="E344" s="253" t="s">
        <v>856</v>
      </c>
      <c r="F344" s="254" t="s">
        <v>857</v>
      </c>
      <c r="G344" s="255" t="s">
        <v>144</v>
      </c>
      <c r="H344" s="256">
        <v>1</v>
      </c>
      <c r="I344" s="128"/>
      <c r="J344" s="270">
        <f>ROUND(I344*H344,2)</f>
        <v>0</v>
      </c>
      <c r="K344" s="254" t="s">
        <v>814</v>
      </c>
      <c r="L344" s="32"/>
      <c r="M344" s="148" t="s">
        <v>3</v>
      </c>
      <c r="N344" s="149" t="s">
        <v>42</v>
      </c>
      <c r="O344" s="150"/>
      <c r="P344" s="151">
        <f>O344*H344</f>
        <v>0</v>
      </c>
      <c r="Q344" s="151">
        <v>0</v>
      </c>
      <c r="R344" s="151">
        <f>Q344*H344</f>
        <v>0</v>
      </c>
      <c r="S344" s="151">
        <v>0</v>
      </c>
      <c r="T344" s="152">
        <f>S344*H344</f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33" t="s">
        <v>838</v>
      </c>
      <c r="AT344" s="133" t="s">
        <v>118</v>
      </c>
      <c r="AU344" s="133" t="s">
        <v>78</v>
      </c>
      <c r="AY344" s="16" t="s">
        <v>114</v>
      </c>
      <c r="BE344" s="134">
        <f>IF(N344="základní",J344,0)</f>
        <v>0</v>
      </c>
      <c r="BF344" s="134">
        <f>IF(N344="snížená",J344,0)</f>
        <v>0</v>
      </c>
      <c r="BG344" s="134">
        <f>IF(N344="zákl. přenesená",J344,0)</f>
        <v>0</v>
      </c>
      <c r="BH344" s="134">
        <f>IF(N344="sníž. přenesená",J344,0)</f>
        <v>0</v>
      </c>
      <c r="BI344" s="134">
        <f>IF(N344="nulová",J344,0)</f>
        <v>0</v>
      </c>
      <c r="BJ344" s="16" t="s">
        <v>76</v>
      </c>
      <c r="BK344" s="134">
        <f>ROUND(I344*H344,2)</f>
        <v>0</v>
      </c>
      <c r="BL344" s="16" t="s">
        <v>838</v>
      </c>
      <c r="BM344" s="133" t="s">
        <v>858</v>
      </c>
    </row>
    <row r="345" spans="1:31" s="2" customFormat="1" ht="6.95" customHeight="1">
      <c r="A345" s="31"/>
      <c r="B345" s="41"/>
      <c r="C345" s="42"/>
      <c r="D345" s="42"/>
      <c r="E345" s="42"/>
      <c r="F345" s="42"/>
      <c r="G345" s="42"/>
      <c r="H345" s="42"/>
      <c r="I345" s="42"/>
      <c r="J345" s="42"/>
      <c r="K345" s="42"/>
      <c r="L345" s="32"/>
      <c r="M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</row>
  </sheetData>
  <sheetProtection password="C7D2" sheet="1" objects="1" scenarios="1"/>
  <autoFilter ref="C87:K344"/>
  <mergeCells count="6">
    <mergeCell ref="E80:H80"/>
    <mergeCell ref="L2:V2"/>
    <mergeCell ref="E7:H7"/>
    <mergeCell ref="E16:H16"/>
    <mergeCell ref="E25:H25"/>
    <mergeCell ref="E46:H46"/>
  </mergeCells>
  <hyperlinks>
    <hyperlink ref="F92" r:id="rId1" display="https://podminky.urs.cz/item/CS_URS_2022_02/997013217"/>
    <hyperlink ref="F94" r:id="rId2" display="https://podminky.urs.cz/item/CS_URS_2022_02/997013501"/>
    <hyperlink ref="F96" r:id="rId3" display="https://podminky.urs.cz/item/CS_URS_2022_02/997013631"/>
    <hyperlink ref="F113" r:id="rId4" display="https://podminky.urs.cz/item/CS_URS_2022_02/741110043"/>
    <hyperlink ref="F116" r:id="rId5" display="https://podminky.urs.cz/item/CS_URS_2023_01/741110501"/>
    <hyperlink ref="F120" r:id="rId6" display="https://podminky.urs.cz/item/CS_URS_2023_01/741110502"/>
    <hyperlink ref="F124" r:id="rId7" display="https://podminky.urs.cz/item/CS_URS_2022_02/741112023"/>
    <hyperlink ref="F128" r:id="rId8" display="https://podminky.urs.cz/item/CS_URS_2022_02/741112111"/>
    <hyperlink ref="F133" r:id="rId9" display="https://podminky.urs.cz/item/CS_URS_2023_01/741120107"/>
    <hyperlink ref="F137" r:id="rId10" display="https://podminky.urs.cz/item/CS_URS_2023_01/741120225"/>
    <hyperlink ref="F141" r:id="rId11" display="https://podminky.urs.cz/item/CS_URS_2023_01/741120325"/>
    <hyperlink ref="F145" r:id="rId12" display="https://podminky.urs.cz/item/CS_URS_2023_01/741122041"/>
    <hyperlink ref="F151" r:id="rId13" display="https://podminky.urs.cz/item/CS_URS_2022_02/741122211"/>
    <hyperlink ref="F159" r:id="rId14" display="https://podminky.urs.cz/item/CS_URS_2023_01/741122231"/>
    <hyperlink ref="F161" r:id="rId15" display="https://podminky.urs.cz/item/CS_URS_2023_01/741122238"/>
    <hyperlink ref="F164" r:id="rId16" display="https://podminky.urs.cz/item/CS_URS_2023_01/741123235"/>
    <hyperlink ref="F168" r:id="rId17" display="https://podminky.urs.cz/item/CS_URS_2023_01/741124703"/>
    <hyperlink ref="F172" r:id="rId18" display="https://podminky.urs.cz/item/CS_URS_2023_01/741124703"/>
    <hyperlink ref="F176" r:id="rId19" display="https://podminky.urs.cz/item/CS_URS_2023_01/741124731"/>
    <hyperlink ref="F180" r:id="rId20" display="https://podminky.urs.cz/item/CS_URS_2023_01/741130001"/>
    <hyperlink ref="F182" r:id="rId21" display="https://podminky.urs.cz/item/CS_URS_2023_01/741130003"/>
    <hyperlink ref="F184" r:id="rId22" display="https://podminky.urs.cz/item/CS_URS_2023_01/741130004"/>
    <hyperlink ref="F186" r:id="rId23" display="https://podminky.urs.cz/item/CS_URS_2023_01/741130420"/>
    <hyperlink ref="F189" r:id="rId24" display="https://podminky.urs.cz/item/CS_URS_2023_01/741132414"/>
    <hyperlink ref="F191" r:id="rId25" display="https://podminky.urs.cz/item/CS_URS_2023_01/741132418"/>
    <hyperlink ref="F193" r:id="rId26" display="https://podminky.urs.cz/item/CS_URS_2023_01/741132421"/>
    <hyperlink ref="F195" r:id="rId27" display="https://podminky.urs.cz/item/CS_URS_2023_01/741132423"/>
    <hyperlink ref="F197" r:id="rId28" display="https://podminky.urs.cz/item/CS_URS_2023_01/741132423"/>
    <hyperlink ref="F199" r:id="rId29" display="https://podminky.urs.cz/item/CS_URS_2023_01/741132425"/>
    <hyperlink ref="F201" r:id="rId30" display="https://podminky.urs.cz/item/CS_URS_2023_01/741210101"/>
    <hyperlink ref="F204" r:id="rId31" display="https://podminky.urs.cz/item/CS_URS_2023_01/741210102"/>
    <hyperlink ref="F207" r:id="rId32" display="https://podminky.urs.cz/item/CS_URS_2023_01/741210202"/>
    <hyperlink ref="F212" r:id="rId33" display="https://podminky.urs.cz/item/CS_URS_2023_01/741313082"/>
    <hyperlink ref="F215" r:id="rId34" display="https://podminky.urs.cz/item/CS_URS_2023_01/741313082"/>
    <hyperlink ref="F218" r:id="rId35" display="https://podminky.urs.cz/item/CS_URS_2023_01/741320042"/>
    <hyperlink ref="F225" r:id="rId36" display="https://podminky.urs.cz/item/CS_URS_2023_01/741320105"/>
    <hyperlink ref="F229" r:id="rId37" display="https://podminky.urs.cz/item/CS_URS_2023_01/741320165"/>
    <hyperlink ref="F233" r:id="rId38" display="https://podminky.urs.cz/item/CS_URS_2023_01/741322061"/>
    <hyperlink ref="F236" r:id="rId39" display="https://podminky.urs.cz/item/CS_URS_2023_01/741331081"/>
    <hyperlink ref="F240" r:id="rId40" display="https://podminky.urs.cz/item/CS_URS_2023_01/741350201"/>
    <hyperlink ref="F243" r:id="rId41" display="https://podminky.urs.cz/item/CS_URS_2021_01/741371102"/>
    <hyperlink ref="F246" r:id="rId42" display="https://podminky.urs.cz/item/CS_URS_2022_02/741410072"/>
    <hyperlink ref="F250" r:id="rId43" display="https://podminky.urs.cz/item/CS_URS_2023_01/741711001"/>
    <hyperlink ref="F261" r:id="rId44" display="https://podminky.urs.cz/item/CS_URS_2023_01/741721201"/>
    <hyperlink ref="F264" r:id="rId45" display="https://podminky.urs.cz/item/CS_URS_2023_01/741730022"/>
    <hyperlink ref="F267" r:id="rId46" display="https://podminky.urs.cz/item/CS_URS_2023_01/741761002"/>
    <hyperlink ref="F270" r:id="rId47" display="https://podminky.urs.cz/item/CS_URS_2023_01/741761051"/>
    <hyperlink ref="F273" r:id="rId48" display="https://podminky.urs.cz/item/CS_URS_2023_01/741791011"/>
    <hyperlink ref="F276" r:id="rId49" display="https://podminky.urs.cz/item/CS_URS_2023_01/741810003"/>
    <hyperlink ref="F278" r:id="rId50" display="https://podminky.urs.cz/item/CS_URS_2023_01/741910301"/>
    <hyperlink ref="F281" r:id="rId51" display="https://podminky.urs.cz/item/CS_URS_2023_01/741910413"/>
    <hyperlink ref="F283" r:id="rId52" display="https://podminky.urs.cz/item/CS_URS_2023_01/741910415"/>
    <hyperlink ref="F287" r:id="rId53" display="https://podminky.urs.cz/item/CS_URS_2023_01/741910421"/>
    <hyperlink ref="F295" r:id="rId54" display="https://podminky.urs.cz/item/CS_URS_2022_02/742190004"/>
    <hyperlink ref="F299" r:id="rId55" display="https://podminky.urs.cz/item/CS_URS_2023_01/742124001"/>
    <hyperlink ref="F303" r:id="rId56" display="https://podminky.urs.cz/item/CS_URS_2023_01/742220201"/>
    <hyperlink ref="F308" r:id="rId57" display="https://podminky.urs.cz/item/CS_URS_2023_01/210191536"/>
    <hyperlink ref="F311" r:id="rId58" display="https://podminky.urs.cz/item/CS_URS_2023_01/210191536"/>
    <hyperlink ref="F313" r:id="rId59" display="https://podminky.urs.cz/item/CS_URS_2023_01/210220020"/>
    <hyperlink ref="F316" r:id="rId60" display="https://podminky.urs.cz/item/CS_URS_2023_01/210280002"/>
    <hyperlink ref="F319" r:id="rId61" display="https://podminky.urs.cz/item/CS_URS_2023_01/228261145"/>
    <hyperlink ref="F323" r:id="rId62" display="https://podminky.urs.cz/item/CS_URS_2023_01/460161172"/>
    <hyperlink ref="F325" r:id="rId63" display="https://podminky.urs.cz/item/CS_URS_2023_01/460431182"/>
    <hyperlink ref="F327" r:id="rId64" display="https://podminky.urs.cz/item/CS_URS_2023_01/468081324"/>
    <hyperlink ref="F329" r:id="rId65" display="https://podminky.urs.cz/item/CS_URS_2023_01/468081425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67"/>
  <headerFooter>
    <oddFooter>&amp;CStrana &amp;P z &amp;N</oddFooter>
  </headerFooter>
  <drawing r:id="rId6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>
      <selection activeCell="H217" sqref="H217:J217"/>
    </sheetView>
  </sheetViews>
  <sheetFormatPr defaultColWidth="9.140625" defaultRowHeight="12"/>
  <cols>
    <col min="1" max="1" width="8.28125" style="153" customWidth="1"/>
    <col min="2" max="2" width="1.7109375" style="153" customWidth="1"/>
    <col min="3" max="4" width="5.00390625" style="153" customWidth="1"/>
    <col min="5" max="5" width="11.7109375" style="153" customWidth="1"/>
    <col min="6" max="6" width="9.140625" style="153" customWidth="1"/>
    <col min="7" max="7" width="5.00390625" style="153" customWidth="1"/>
    <col min="8" max="8" width="77.8515625" style="153" customWidth="1"/>
    <col min="9" max="10" width="20.00390625" style="153" customWidth="1"/>
    <col min="11" max="11" width="1.7109375" style="153" customWidth="1"/>
  </cols>
  <sheetData>
    <row r="1" s="1" customFormat="1" ht="37.5" customHeight="1"/>
    <row r="2" spans="2:11" s="1" customFormat="1" ht="7.5" customHeight="1">
      <c r="B2" s="154"/>
      <c r="C2" s="155"/>
      <c r="D2" s="155"/>
      <c r="E2" s="155"/>
      <c r="F2" s="155"/>
      <c r="G2" s="155"/>
      <c r="H2" s="155"/>
      <c r="I2" s="155"/>
      <c r="J2" s="155"/>
      <c r="K2" s="156"/>
    </row>
    <row r="3" spans="2:11" s="14" customFormat="1" ht="45" customHeight="1">
      <c r="B3" s="157"/>
      <c r="C3" s="318" t="s">
        <v>859</v>
      </c>
      <c r="D3" s="318"/>
      <c r="E3" s="318"/>
      <c r="F3" s="318"/>
      <c r="G3" s="318"/>
      <c r="H3" s="318"/>
      <c r="I3" s="318"/>
      <c r="J3" s="318"/>
      <c r="K3" s="158"/>
    </row>
    <row r="4" spans="2:11" s="1" customFormat="1" ht="25.5" customHeight="1">
      <c r="B4" s="159"/>
      <c r="C4" s="319" t="s">
        <v>860</v>
      </c>
      <c r="D4" s="319"/>
      <c r="E4" s="319"/>
      <c r="F4" s="319"/>
      <c r="G4" s="319"/>
      <c r="H4" s="319"/>
      <c r="I4" s="319"/>
      <c r="J4" s="319"/>
      <c r="K4" s="160"/>
    </row>
    <row r="5" spans="2:11" s="1" customFormat="1" ht="5.25" customHeight="1">
      <c r="B5" s="159"/>
      <c r="C5" s="161"/>
      <c r="D5" s="161"/>
      <c r="E5" s="161"/>
      <c r="F5" s="161"/>
      <c r="G5" s="161"/>
      <c r="H5" s="161"/>
      <c r="I5" s="161"/>
      <c r="J5" s="161"/>
      <c r="K5" s="160"/>
    </row>
    <row r="6" spans="2:11" s="1" customFormat="1" ht="15" customHeight="1">
      <c r="B6" s="159"/>
      <c r="C6" s="317" t="s">
        <v>861</v>
      </c>
      <c r="D6" s="317"/>
      <c r="E6" s="317"/>
      <c r="F6" s="317"/>
      <c r="G6" s="317"/>
      <c r="H6" s="317"/>
      <c r="I6" s="317"/>
      <c r="J6" s="317"/>
      <c r="K6" s="160"/>
    </row>
    <row r="7" spans="2:11" s="1" customFormat="1" ht="15" customHeight="1">
      <c r="B7" s="163"/>
      <c r="C7" s="317" t="s">
        <v>862</v>
      </c>
      <c r="D7" s="317"/>
      <c r="E7" s="317"/>
      <c r="F7" s="317"/>
      <c r="G7" s="317"/>
      <c r="H7" s="317"/>
      <c r="I7" s="317"/>
      <c r="J7" s="317"/>
      <c r="K7" s="160"/>
    </row>
    <row r="8" spans="2:11" s="1" customFormat="1" ht="12.75" customHeight="1">
      <c r="B8" s="163"/>
      <c r="C8" s="162"/>
      <c r="D8" s="162"/>
      <c r="E8" s="162"/>
      <c r="F8" s="162"/>
      <c r="G8" s="162"/>
      <c r="H8" s="162"/>
      <c r="I8" s="162"/>
      <c r="J8" s="162"/>
      <c r="K8" s="160"/>
    </row>
    <row r="9" spans="2:11" s="1" customFormat="1" ht="15" customHeight="1">
      <c r="B9" s="163"/>
      <c r="C9" s="317" t="s">
        <v>863</v>
      </c>
      <c r="D9" s="317"/>
      <c r="E9" s="317"/>
      <c r="F9" s="317"/>
      <c r="G9" s="317"/>
      <c r="H9" s="317"/>
      <c r="I9" s="317"/>
      <c r="J9" s="317"/>
      <c r="K9" s="160"/>
    </row>
    <row r="10" spans="2:11" s="1" customFormat="1" ht="15" customHeight="1">
      <c r="B10" s="163"/>
      <c r="C10" s="162"/>
      <c r="D10" s="317" t="s">
        <v>864</v>
      </c>
      <c r="E10" s="317"/>
      <c r="F10" s="317"/>
      <c r="G10" s="317"/>
      <c r="H10" s="317"/>
      <c r="I10" s="317"/>
      <c r="J10" s="317"/>
      <c r="K10" s="160"/>
    </row>
    <row r="11" spans="2:11" s="1" customFormat="1" ht="15" customHeight="1">
      <c r="B11" s="163"/>
      <c r="C11" s="164"/>
      <c r="D11" s="317" t="s">
        <v>865</v>
      </c>
      <c r="E11" s="317"/>
      <c r="F11" s="317"/>
      <c r="G11" s="317"/>
      <c r="H11" s="317"/>
      <c r="I11" s="317"/>
      <c r="J11" s="317"/>
      <c r="K11" s="160"/>
    </row>
    <row r="12" spans="2:11" s="1" customFormat="1" ht="15" customHeight="1">
      <c r="B12" s="163"/>
      <c r="C12" s="164"/>
      <c r="D12" s="162"/>
      <c r="E12" s="162"/>
      <c r="F12" s="162"/>
      <c r="G12" s="162"/>
      <c r="H12" s="162"/>
      <c r="I12" s="162"/>
      <c r="J12" s="162"/>
      <c r="K12" s="160"/>
    </row>
    <row r="13" spans="2:11" s="1" customFormat="1" ht="15" customHeight="1">
      <c r="B13" s="163"/>
      <c r="C13" s="164"/>
      <c r="D13" s="165" t="s">
        <v>866</v>
      </c>
      <c r="E13" s="162"/>
      <c r="F13" s="162"/>
      <c r="G13" s="162"/>
      <c r="H13" s="162"/>
      <c r="I13" s="162"/>
      <c r="J13" s="162"/>
      <c r="K13" s="160"/>
    </row>
    <row r="14" spans="2:11" s="1" customFormat="1" ht="12.75" customHeight="1">
      <c r="B14" s="163"/>
      <c r="C14" s="164"/>
      <c r="D14" s="164"/>
      <c r="E14" s="164"/>
      <c r="F14" s="164"/>
      <c r="G14" s="164"/>
      <c r="H14" s="164"/>
      <c r="I14" s="164"/>
      <c r="J14" s="164"/>
      <c r="K14" s="160"/>
    </row>
    <row r="15" spans="2:11" s="1" customFormat="1" ht="15" customHeight="1">
      <c r="B15" s="163"/>
      <c r="C15" s="164"/>
      <c r="D15" s="317" t="s">
        <v>867</v>
      </c>
      <c r="E15" s="317"/>
      <c r="F15" s="317"/>
      <c r="G15" s="317"/>
      <c r="H15" s="317"/>
      <c r="I15" s="317"/>
      <c r="J15" s="317"/>
      <c r="K15" s="160"/>
    </row>
    <row r="16" spans="2:11" s="1" customFormat="1" ht="15" customHeight="1">
      <c r="B16" s="163"/>
      <c r="C16" s="164"/>
      <c r="D16" s="317" t="s">
        <v>868</v>
      </c>
      <c r="E16" s="317"/>
      <c r="F16" s="317"/>
      <c r="G16" s="317"/>
      <c r="H16" s="317"/>
      <c r="I16" s="317"/>
      <c r="J16" s="317"/>
      <c r="K16" s="160"/>
    </row>
    <row r="17" spans="2:11" s="1" customFormat="1" ht="15" customHeight="1">
      <c r="B17" s="163"/>
      <c r="C17" s="164"/>
      <c r="D17" s="317" t="s">
        <v>869</v>
      </c>
      <c r="E17" s="317"/>
      <c r="F17" s="317"/>
      <c r="G17" s="317"/>
      <c r="H17" s="317"/>
      <c r="I17" s="317"/>
      <c r="J17" s="317"/>
      <c r="K17" s="160"/>
    </row>
    <row r="18" spans="2:11" s="1" customFormat="1" ht="15" customHeight="1">
      <c r="B18" s="163"/>
      <c r="C18" s="164"/>
      <c r="D18" s="164"/>
      <c r="E18" s="166" t="s">
        <v>75</v>
      </c>
      <c r="F18" s="317" t="s">
        <v>870</v>
      </c>
      <c r="G18" s="317"/>
      <c r="H18" s="317"/>
      <c r="I18" s="317"/>
      <c r="J18" s="317"/>
      <c r="K18" s="160"/>
    </row>
    <row r="19" spans="2:11" s="1" customFormat="1" ht="15" customHeight="1">
      <c r="B19" s="163"/>
      <c r="C19" s="164"/>
      <c r="D19" s="164"/>
      <c r="E19" s="166" t="s">
        <v>871</v>
      </c>
      <c r="F19" s="317" t="s">
        <v>872</v>
      </c>
      <c r="G19" s="317"/>
      <c r="H19" s="317"/>
      <c r="I19" s="317"/>
      <c r="J19" s="317"/>
      <c r="K19" s="160"/>
    </row>
    <row r="20" spans="2:11" s="1" customFormat="1" ht="15" customHeight="1">
      <c r="B20" s="163"/>
      <c r="C20" s="164"/>
      <c r="D20" s="164"/>
      <c r="E20" s="166" t="s">
        <v>873</v>
      </c>
      <c r="F20" s="317" t="s">
        <v>874</v>
      </c>
      <c r="G20" s="317"/>
      <c r="H20" s="317"/>
      <c r="I20" s="317"/>
      <c r="J20" s="317"/>
      <c r="K20" s="160"/>
    </row>
    <row r="21" spans="2:11" s="1" customFormat="1" ht="15" customHeight="1">
      <c r="B21" s="163"/>
      <c r="C21" s="164"/>
      <c r="D21" s="164"/>
      <c r="E21" s="166" t="s">
        <v>875</v>
      </c>
      <c r="F21" s="317" t="s">
        <v>876</v>
      </c>
      <c r="G21" s="317"/>
      <c r="H21" s="317"/>
      <c r="I21" s="317"/>
      <c r="J21" s="317"/>
      <c r="K21" s="160"/>
    </row>
    <row r="22" spans="2:11" s="1" customFormat="1" ht="15" customHeight="1">
      <c r="B22" s="163"/>
      <c r="C22" s="164"/>
      <c r="D22" s="164"/>
      <c r="E22" s="166" t="s">
        <v>877</v>
      </c>
      <c r="F22" s="317" t="s">
        <v>878</v>
      </c>
      <c r="G22" s="317"/>
      <c r="H22" s="317"/>
      <c r="I22" s="317"/>
      <c r="J22" s="317"/>
      <c r="K22" s="160"/>
    </row>
    <row r="23" spans="2:11" s="1" customFormat="1" ht="15" customHeight="1">
      <c r="B23" s="163"/>
      <c r="C23" s="164"/>
      <c r="D23" s="164"/>
      <c r="E23" s="166" t="s">
        <v>879</v>
      </c>
      <c r="F23" s="317" t="s">
        <v>880</v>
      </c>
      <c r="G23" s="317"/>
      <c r="H23" s="317"/>
      <c r="I23" s="317"/>
      <c r="J23" s="317"/>
      <c r="K23" s="160"/>
    </row>
    <row r="24" spans="2:11" s="1" customFormat="1" ht="12.75" customHeight="1">
      <c r="B24" s="163"/>
      <c r="C24" s="164"/>
      <c r="D24" s="164"/>
      <c r="E24" s="164"/>
      <c r="F24" s="164"/>
      <c r="G24" s="164"/>
      <c r="H24" s="164"/>
      <c r="I24" s="164"/>
      <c r="J24" s="164"/>
      <c r="K24" s="160"/>
    </row>
    <row r="25" spans="2:11" s="1" customFormat="1" ht="15" customHeight="1">
      <c r="B25" s="163"/>
      <c r="C25" s="317" t="s">
        <v>881</v>
      </c>
      <c r="D25" s="317"/>
      <c r="E25" s="317"/>
      <c r="F25" s="317"/>
      <c r="G25" s="317"/>
      <c r="H25" s="317"/>
      <c r="I25" s="317"/>
      <c r="J25" s="317"/>
      <c r="K25" s="160"/>
    </row>
    <row r="26" spans="2:11" s="1" customFormat="1" ht="15" customHeight="1">
      <c r="B26" s="163"/>
      <c r="C26" s="317" t="s">
        <v>882</v>
      </c>
      <c r="D26" s="317"/>
      <c r="E26" s="317"/>
      <c r="F26" s="317"/>
      <c r="G26" s="317"/>
      <c r="H26" s="317"/>
      <c r="I26" s="317"/>
      <c r="J26" s="317"/>
      <c r="K26" s="160"/>
    </row>
    <row r="27" spans="2:11" s="1" customFormat="1" ht="15" customHeight="1">
      <c r="B27" s="163"/>
      <c r="C27" s="162"/>
      <c r="D27" s="317" t="s">
        <v>883</v>
      </c>
      <c r="E27" s="317"/>
      <c r="F27" s="317"/>
      <c r="G27" s="317"/>
      <c r="H27" s="317"/>
      <c r="I27" s="317"/>
      <c r="J27" s="317"/>
      <c r="K27" s="160"/>
    </row>
    <row r="28" spans="2:11" s="1" customFormat="1" ht="15" customHeight="1">
      <c r="B28" s="163"/>
      <c r="C28" s="164"/>
      <c r="D28" s="317" t="s">
        <v>884</v>
      </c>
      <c r="E28" s="317"/>
      <c r="F28" s="317"/>
      <c r="G28" s="317"/>
      <c r="H28" s="317"/>
      <c r="I28" s="317"/>
      <c r="J28" s="317"/>
      <c r="K28" s="160"/>
    </row>
    <row r="29" spans="2:11" s="1" customFormat="1" ht="12.75" customHeight="1">
      <c r="B29" s="163"/>
      <c r="C29" s="164"/>
      <c r="D29" s="164"/>
      <c r="E29" s="164"/>
      <c r="F29" s="164"/>
      <c r="G29" s="164"/>
      <c r="H29" s="164"/>
      <c r="I29" s="164"/>
      <c r="J29" s="164"/>
      <c r="K29" s="160"/>
    </row>
    <row r="30" spans="2:11" s="1" customFormat="1" ht="15" customHeight="1">
      <c r="B30" s="163"/>
      <c r="C30" s="164"/>
      <c r="D30" s="317" t="s">
        <v>885</v>
      </c>
      <c r="E30" s="317"/>
      <c r="F30" s="317"/>
      <c r="G30" s="317"/>
      <c r="H30" s="317"/>
      <c r="I30" s="317"/>
      <c r="J30" s="317"/>
      <c r="K30" s="160"/>
    </row>
    <row r="31" spans="2:11" s="1" customFormat="1" ht="15" customHeight="1">
      <c r="B31" s="163"/>
      <c r="C31" s="164"/>
      <c r="D31" s="317" t="s">
        <v>886</v>
      </c>
      <c r="E31" s="317"/>
      <c r="F31" s="317"/>
      <c r="G31" s="317"/>
      <c r="H31" s="317"/>
      <c r="I31" s="317"/>
      <c r="J31" s="317"/>
      <c r="K31" s="160"/>
    </row>
    <row r="32" spans="2:11" s="1" customFormat="1" ht="12.75" customHeight="1">
      <c r="B32" s="163"/>
      <c r="C32" s="164"/>
      <c r="D32" s="164"/>
      <c r="E32" s="164"/>
      <c r="F32" s="164"/>
      <c r="G32" s="164"/>
      <c r="H32" s="164"/>
      <c r="I32" s="164"/>
      <c r="J32" s="164"/>
      <c r="K32" s="160"/>
    </row>
    <row r="33" spans="2:11" s="1" customFormat="1" ht="15" customHeight="1">
      <c r="B33" s="163"/>
      <c r="C33" s="164"/>
      <c r="D33" s="317" t="s">
        <v>887</v>
      </c>
      <c r="E33" s="317"/>
      <c r="F33" s="317"/>
      <c r="G33" s="317"/>
      <c r="H33" s="317"/>
      <c r="I33" s="317"/>
      <c r="J33" s="317"/>
      <c r="K33" s="160"/>
    </row>
    <row r="34" spans="2:11" s="1" customFormat="1" ht="15" customHeight="1">
      <c r="B34" s="163"/>
      <c r="C34" s="164"/>
      <c r="D34" s="317" t="s">
        <v>888</v>
      </c>
      <c r="E34" s="317"/>
      <c r="F34" s="317"/>
      <c r="G34" s="317"/>
      <c r="H34" s="317"/>
      <c r="I34" s="317"/>
      <c r="J34" s="317"/>
      <c r="K34" s="160"/>
    </row>
    <row r="35" spans="2:11" s="1" customFormat="1" ht="15" customHeight="1">
      <c r="B35" s="163"/>
      <c r="C35" s="164"/>
      <c r="D35" s="317" t="s">
        <v>889</v>
      </c>
      <c r="E35" s="317"/>
      <c r="F35" s="317"/>
      <c r="G35" s="317"/>
      <c r="H35" s="317"/>
      <c r="I35" s="317"/>
      <c r="J35" s="317"/>
      <c r="K35" s="160"/>
    </row>
    <row r="36" spans="2:11" s="1" customFormat="1" ht="15" customHeight="1">
      <c r="B36" s="163"/>
      <c r="C36" s="164"/>
      <c r="D36" s="162"/>
      <c r="E36" s="165" t="s">
        <v>100</v>
      </c>
      <c r="F36" s="162"/>
      <c r="G36" s="317" t="s">
        <v>890</v>
      </c>
      <c r="H36" s="317"/>
      <c r="I36" s="317"/>
      <c r="J36" s="317"/>
      <c r="K36" s="160"/>
    </row>
    <row r="37" spans="2:11" s="1" customFormat="1" ht="30.75" customHeight="1">
      <c r="B37" s="163"/>
      <c r="C37" s="164"/>
      <c r="D37" s="162"/>
      <c r="E37" s="165" t="s">
        <v>891</v>
      </c>
      <c r="F37" s="162"/>
      <c r="G37" s="317" t="s">
        <v>892</v>
      </c>
      <c r="H37" s="317"/>
      <c r="I37" s="317"/>
      <c r="J37" s="317"/>
      <c r="K37" s="160"/>
    </row>
    <row r="38" spans="2:11" s="1" customFormat="1" ht="15" customHeight="1">
      <c r="B38" s="163"/>
      <c r="C38" s="164"/>
      <c r="D38" s="162"/>
      <c r="E38" s="165" t="s">
        <v>52</v>
      </c>
      <c r="F38" s="162"/>
      <c r="G38" s="317" t="s">
        <v>893</v>
      </c>
      <c r="H38" s="317"/>
      <c r="I38" s="317"/>
      <c r="J38" s="317"/>
      <c r="K38" s="160"/>
    </row>
    <row r="39" spans="2:11" s="1" customFormat="1" ht="15" customHeight="1">
      <c r="B39" s="163"/>
      <c r="C39" s="164"/>
      <c r="D39" s="162"/>
      <c r="E39" s="165" t="s">
        <v>53</v>
      </c>
      <c r="F39" s="162"/>
      <c r="G39" s="317" t="s">
        <v>894</v>
      </c>
      <c r="H39" s="317"/>
      <c r="I39" s="317"/>
      <c r="J39" s="317"/>
      <c r="K39" s="160"/>
    </row>
    <row r="40" spans="2:11" s="1" customFormat="1" ht="15" customHeight="1">
      <c r="B40" s="163"/>
      <c r="C40" s="164"/>
      <c r="D40" s="162"/>
      <c r="E40" s="165" t="s">
        <v>101</v>
      </c>
      <c r="F40" s="162"/>
      <c r="G40" s="317" t="s">
        <v>895</v>
      </c>
      <c r="H40" s="317"/>
      <c r="I40" s="317"/>
      <c r="J40" s="317"/>
      <c r="K40" s="160"/>
    </row>
    <row r="41" spans="2:11" s="1" customFormat="1" ht="15" customHeight="1">
      <c r="B41" s="163"/>
      <c r="C41" s="164"/>
      <c r="D41" s="162"/>
      <c r="E41" s="165" t="s">
        <v>102</v>
      </c>
      <c r="F41" s="162"/>
      <c r="G41" s="317" t="s">
        <v>896</v>
      </c>
      <c r="H41" s="317"/>
      <c r="I41" s="317"/>
      <c r="J41" s="317"/>
      <c r="K41" s="160"/>
    </row>
    <row r="42" spans="2:11" s="1" customFormat="1" ht="15" customHeight="1">
      <c r="B42" s="163"/>
      <c r="C42" s="164"/>
      <c r="D42" s="162"/>
      <c r="E42" s="165" t="s">
        <v>897</v>
      </c>
      <c r="F42" s="162"/>
      <c r="G42" s="317" t="s">
        <v>898</v>
      </c>
      <c r="H42" s="317"/>
      <c r="I42" s="317"/>
      <c r="J42" s="317"/>
      <c r="K42" s="160"/>
    </row>
    <row r="43" spans="2:11" s="1" customFormat="1" ht="15" customHeight="1">
      <c r="B43" s="163"/>
      <c r="C43" s="164"/>
      <c r="D43" s="162"/>
      <c r="E43" s="165"/>
      <c r="F43" s="162"/>
      <c r="G43" s="317" t="s">
        <v>899</v>
      </c>
      <c r="H43" s="317"/>
      <c r="I43" s="317"/>
      <c r="J43" s="317"/>
      <c r="K43" s="160"/>
    </row>
    <row r="44" spans="2:11" s="1" customFormat="1" ht="15" customHeight="1">
      <c r="B44" s="163"/>
      <c r="C44" s="164"/>
      <c r="D44" s="162"/>
      <c r="E44" s="165" t="s">
        <v>900</v>
      </c>
      <c r="F44" s="162"/>
      <c r="G44" s="317" t="s">
        <v>901</v>
      </c>
      <c r="H44" s="317"/>
      <c r="I44" s="317"/>
      <c r="J44" s="317"/>
      <c r="K44" s="160"/>
    </row>
    <row r="45" spans="2:11" s="1" customFormat="1" ht="15" customHeight="1">
      <c r="B45" s="163"/>
      <c r="C45" s="164"/>
      <c r="D45" s="162"/>
      <c r="E45" s="165" t="s">
        <v>104</v>
      </c>
      <c r="F45" s="162"/>
      <c r="G45" s="317" t="s">
        <v>902</v>
      </c>
      <c r="H45" s="317"/>
      <c r="I45" s="317"/>
      <c r="J45" s="317"/>
      <c r="K45" s="160"/>
    </row>
    <row r="46" spans="2:11" s="1" customFormat="1" ht="12.75" customHeight="1">
      <c r="B46" s="163"/>
      <c r="C46" s="164"/>
      <c r="D46" s="162"/>
      <c r="E46" s="162"/>
      <c r="F46" s="162"/>
      <c r="G46" s="162"/>
      <c r="H46" s="162"/>
      <c r="I46" s="162"/>
      <c r="J46" s="162"/>
      <c r="K46" s="160"/>
    </row>
    <row r="47" spans="2:11" s="1" customFormat="1" ht="15" customHeight="1">
      <c r="B47" s="163"/>
      <c r="C47" s="164"/>
      <c r="D47" s="317" t="s">
        <v>903</v>
      </c>
      <c r="E47" s="317"/>
      <c r="F47" s="317"/>
      <c r="G47" s="317"/>
      <c r="H47" s="317"/>
      <c r="I47" s="317"/>
      <c r="J47" s="317"/>
      <c r="K47" s="160"/>
    </row>
    <row r="48" spans="2:11" s="1" customFormat="1" ht="15" customHeight="1">
      <c r="B48" s="163"/>
      <c r="C48" s="164"/>
      <c r="D48" s="164"/>
      <c r="E48" s="317" t="s">
        <v>904</v>
      </c>
      <c r="F48" s="317"/>
      <c r="G48" s="317"/>
      <c r="H48" s="317"/>
      <c r="I48" s="317"/>
      <c r="J48" s="317"/>
      <c r="K48" s="160"/>
    </row>
    <row r="49" spans="2:11" s="1" customFormat="1" ht="15" customHeight="1">
      <c r="B49" s="163"/>
      <c r="C49" s="164"/>
      <c r="D49" s="164"/>
      <c r="E49" s="317" t="s">
        <v>905</v>
      </c>
      <c r="F49" s="317"/>
      <c r="G49" s="317"/>
      <c r="H49" s="317"/>
      <c r="I49" s="317"/>
      <c r="J49" s="317"/>
      <c r="K49" s="160"/>
    </row>
    <row r="50" spans="2:11" s="1" customFormat="1" ht="15" customHeight="1">
      <c r="B50" s="163"/>
      <c r="C50" s="164"/>
      <c r="D50" s="164"/>
      <c r="E50" s="317" t="s">
        <v>906</v>
      </c>
      <c r="F50" s="317"/>
      <c r="G50" s="317"/>
      <c r="H50" s="317"/>
      <c r="I50" s="317"/>
      <c r="J50" s="317"/>
      <c r="K50" s="160"/>
    </row>
    <row r="51" spans="2:11" s="1" customFormat="1" ht="15" customHeight="1">
      <c r="B51" s="163"/>
      <c r="C51" s="164"/>
      <c r="D51" s="317" t="s">
        <v>907</v>
      </c>
      <c r="E51" s="317"/>
      <c r="F51" s="317"/>
      <c r="G51" s="317"/>
      <c r="H51" s="317"/>
      <c r="I51" s="317"/>
      <c r="J51" s="317"/>
      <c r="K51" s="160"/>
    </row>
    <row r="52" spans="2:11" s="1" customFormat="1" ht="25.5" customHeight="1">
      <c r="B52" s="159"/>
      <c r="C52" s="319" t="s">
        <v>908</v>
      </c>
      <c r="D52" s="319"/>
      <c r="E52" s="319"/>
      <c r="F52" s="319"/>
      <c r="G52" s="319"/>
      <c r="H52" s="319"/>
      <c r="I52" s="319"/>
      <c r="J52" s="319"/>
      <c r="K52" s="160"/>
    </row>
    <row r="53" spans="2:11" s="1" customFormat="1" ht="5.25" customHeight="1">
      <c r="B53" s="159"/>
      <c r="C53" s="161"/>
      <c r="D53" s="161"/>
      <c r="E53" s="161"/>
      <c r="F53" s="161"/>
      <c r="G53" s="161"/>
      <c r="H53" s="161"/>
      <c r="I53" s="161"/>
      <c r="J53" s="161"/>
      <c r="K53" s="160"/>
    </row>
    <row r="54" spans="2:11" s="1" customFormat="1" ht="15" customHeight="1">
      <c r="B54" s="159"/>
      <c r="C54" s="317" t="s">
        <v>909</v>
      </c>
      <c r="D54" s="317"/>
      <c r="E54" s="317"/>
      <c r="F54" s="317"/>
      <c r="G54" s="317"/>
      <c r="H54" s="317"/>
      <c r="I54" s="317"/>
      <c r="J54" s="317"/>
      <c r="K54" s="160"/>
    </row>
    <row r="55" spans="2:11" s="1" customFormat="1" ht="15" customHeight="1">
      <c r="B55" s="159"/>
      <c r="C55" s="317" t="s">
        <v>910</v>
      </c>
      <c r="D55" s="317"/>
      <c r="E55" s="317"/>
      <c r="F55" s="317"/>
      <c r="G55" s="317"/>
      <c r="H55" s="317"/>
      <c r="I55" s="317"/>
      <c r="J55" s="317"/>
      <c r="K55" s="160"/>
    </row>
    <row r="56" spans="2:11" s="1" customFormat="1" ht="12.75" customHeight="1">
      <c r="B56" s="159"/>
      <c r="C56" s="162"/>
      <c r="D56" s="162"/>
      <c r="E56" s="162"/>
      <c r="F56" s="162"/>
      <c r="G56" s="162"/>
      <c r="H56" s="162"/>
      <c r="I56" s="162"/>
      <c r="J56" s="162"/>
      <c r="K56" s="160"/>
    </row>
    <row r="57" spans="2:11" s="1" customFormat="1" ht="15" customHeight="1">
      <c r="B57" s="159"/>
      <c r="C57" s="317" t="s">
        <v>911</v>
      </c>
      <c r="D57" s="317"/>
      <c r="E57" s="317"/>
      <c r="F57" s="317"/>
      <c r="G57" s="317"/>
      <c r="H57" s="317"/>
      <c r="I57" s="317"/>
      <c r="J57" s="317"/>
      <c r="K57" s="160"/>
    </row>
    <row r="58" spans="2:11" s="1" customFormat="1" ht="15" customHeight="1">
      <c r="B58" s="159"/>
      <c r="C58" s="164"/>
      <c r="D58" s="317" t="s">
        <v>912</v>
      </c>
      <c r="E58" s="317"/>
      <c r="F58" s="317"/>
      <c r="G58" s="317"/>
      <c r="H58" s="317"/>
      <c r="I58" s="317"/>
      <c r="J58" s="317"/>
      <c r="K58" s="160"/>
    </row>
    <row r="59" spans="2:11" s="1" customFormat="1" ht="15" customHeight="1">
      <c r="B59" s="159"/>
      <c r="C59" s="164"/>
      <c r="D59" s="317" t="s">
        <v>913</v>
      </c>
      <c r="E59" s="317"/>
      <c r="F59" s="317"/>
      <c r="G59" s="317"/>
      <c r="H59" s="317"/>
      <c r="I59" s="317"/>
      <c r="J59" s="317"/>
      <c r="K59" s="160"/>
    </row>
    <row r="60" spans="2:11" s="1" customFormat="1" ht="15" customHeight="1">
      <c r="B60" s="159"/>
      <c r="C60" s="164"/>
      <c r="D60" s="317" t="s">
        <v>914</v>
      </c>
      <c r="E60" s="317"/>
      <c r="F60" s="317"/>
      <c r="G60" s="317"/>
      <c r="H60" s="317"/>
      <c r="I60" s="317"/>
      <c r="J60" s="317"/>
      <c r="K60" s="160"/>
    </row>
    <row r="61" spans="2:11" s="1" customFormat="1" ht="15" customHeight="1">
      <c r="B61" s="159"/>
      <c r="C61" s="164"/>
      <c r="D61" s="317" t="s">
        <v>915</v>
      </c>
      <c r="E61" s="317"/>
      <c r="F61" s="317"/>
      <c r="G61" s="317"/>
      <c r="H61" s="317"/>
      <c r="I61" s="317"/>
      <c r="J61" s="317"/>
      <c r="K61" s="160"/>
    </row>
    <row r="62" spans="2:11" s="1" customFormat="1" ht="15" customHeight="1">
      <c r="B62" s="159"/>
      <c r="C62" s="164"/>
      <c r="D62" s="321" t="s">
        <v>916</v>
      </c>
      <c r="E62" s="321"/>
      <c r="F62" s="321"/>
      <c r="G62" s="321"/>
      <c r="H62" s="321"/>
      <c r="I62" s="321"/>
      <c r="J62" s="321"/>
      <c r="K62" s="160"/>
    </row>
    <row r="63" spans="2:11" s="1" customFormat="1" ht="15" customHeight="1">
      <c r="B63" s="159"/>
      <c r="C63" s="164"/>
      <c r="D63" s="317" t="s">
        <v>917</v>
      </c>
      <c r="E63" s="317"/>
      <c r="F63" s="317"/>
      <c r="G63" s="317"/>
      <c r="H63" s="317"/>
      <c r="I63" s="317"/>
      <c r="J63" s="317"/>
      <c r="K63" s="160"/>
    </row>
    <row r="64" spans="2:11" s="1" customFormat="1" ht="12.75" customHeight="1">
      <c r="B64" s="159"/>
      <c r="C64" s="164"/>
      <c r="D64" s="164"/>
      <c r="E64" s="167"/>
      <c r="F64" s="164"/>
      <c r="G64" s="164"/>
      <c r="H64" s="164"/>
      <c r="I64" s="164"/>
      <c r="J64" s="164"/>
      <c r="K64" s="160"/>
    </row>
    <row r="65" spans="2:11" s="1" customFormat="1" ht="15" customHeight="1">
      <c r="B65" s="159"/>
      <c r="C65" s="164"/>
      <c r="D65" s="317" t="s">
        <v>918</v>
      </c>
      <c r="E65" s="317"/>
      <c r="F65" s="317"/>
      <c r="G65" s="317"/>
      <c r="H65" s="317"/>
      <c r="I65" s="317"/>
      <c r="J65" s="317"/>
      <c r="K65" s="160"/>
    </row>
    <row r="66" spans="2:11" s="1" customFormat="1" ht="15" customHeight="1">
      <c r="B66" s="159"/>
      <c r="C66" s="164"/>
      <c r="D66" s="321" t="s">
        <v>919</v>
      </c>
      <c r="E66" s="321"/>
      <c r="F66" s="321"/>
      <c r="G66" s="321"/>
      <c r="H66" s="321"/>
      <c r="I66" s="321"/>
      <c r="J66" s="321"/>
      <c r="K66" s="160"/>
    </row>
    <row r="67" spans="2:11" s="1" customFormat="1" ht="15" customHeight="1">
      <c r="B67" s="159"/>
      <c r="C67" s="164"/>
      <c r="D67" s="317" t="s">
        <v>920</v>
      </c>
      <c r="E67" s="317"/>
      <c r="F67" s="317"/>
      <c r="G67" s="317"/>
      <c r="H67" s="317"/>
      <c r="I67" s="317"/>
      <c r="J67" s="317"/>
      <c r="K67" s="160"/>
    </row>
    <row r="68" spans="2:11" s="1" customFormat="1" ht="15" customHeight="1">
      <c r="B68" s="159"/>
      <c r="C68" s="164"/>
      <c r="D68" s="317" t="s">
        <v>921</v>
      </c>
      <c r="E68" s="317"/>
      <c r="F68" s="317"/>
      <c r="G68" s="317"/>
      <c r="H68" s="317"/>
      <c r="I68" s="317"/>
      <c r="J68" s="317"/>
      <c r="K68" s="160"/>
    </row>
    <row r="69" spans="2:11" s="1" customFormat="1" ht="15" customHeight="1">
      <c r="B69" s="159"/>
      <c r="C69" s="164"/>
      <c r="D69" s="317" t="s">
        <v>922</v>
      </c>
      <c r="E69" s="317"/>
      <c r="F69" s="317"/>
      <c r="G69" s="317"/>
      <c r="H69" s="317"/>
      <c r="I69" s="317"/>
      <c r="J69" s="317"/>
      <c r="K69" s="160"/>
    </row>
    <row r="70" spans="2:11" s="1" customFormat="1" ht="15" customHeight="1">
      <c r="B70" s="159"/>
      <c r="C70" s="164"/>
      <c r="D70" s="317" t="s">
        <v>923</v>
      </c>
      <c r="E70" s="317"/>
      <c r="F70" s="317"/>
      <c r="G70" s="317"/>
      <c r="H70" s="317"/>
      <c r="I70" s="317"/>
      <c r="J70" s="317"/>
      <c r="K70" s="160"/>
    </row>
    <row r="71" spans="2:11" s="1" customFormat="1" ht="12.75" customHeight="1">
      <c r="B71" s="168"/>
      <c r="C71" s="169"/>
      <c r="D71" s="169"/>
      <c r="E71" s="169"/>
      <c r="F71" s="169"/>
      <c r="G71" s="169"/>
      <c r="H71" s="169"/>
      <c r="I71" s="169"/>
      <c r="J71" s="169"/>
      <c r="K71" s="170"/>
    </row>
    <row r="72" spans="2:11" s="1" customFormat="1" ht="18.75" customHeight="1">
      <c r="B72" s="171"/>
      <c r="C72" s="171"/>
      <c r="D72" s="171"/>
      <c r="E72" s="171"/>
      <c r="F72" s="171"/>
      <c r="G72" s="171"/>
      <c r="H72" s="171"/>
      <c r="I72" s="171"/>
      <c r="J72" s="171"/>
      <c r="K72" s="172"/>
    </row>
    <row r="73" spans="2:11" s="1" customFormat="1" ht="18.75" customHeight="1">
      <c r="B73" s="172"/>
      <c r="C73" s="172"/>
      <c r="D73" s="172"/>
      <c r="E73" s="172"/>
      <c r="F73" s="172"/>
      <c r="G73" s="172"/>
      <c r="H73" s="172"/>
      <c r="I73" s="172"/>
      <c r="J73" s="172"/>
      <c r="K73" s="172"/>
    </row>
    <row r="74" spans="2:11" s="1" customFormat="1" ht="7.5" customHeight="1">
      <c r="B74" s="173"/>
      <c r="C74" s="174"/>
      <c r="D74" s="174"/>
      <c r="E74" s="174"/>
      <c r="F74" s="174"/>
      <c r="G74" s="174"/>
      <c r="H74" s="174"/>
      <c r="I74" s="174"/>
      <c r="J74" s="174"/>
      <c r="K74" s="175"/>
    </row>
    <row r="75" spans="2:11" s="1" customFormat="1" ht="45" customHeight="1">
      <c r="B75" s="176"/>
      <c r="C75" s="320" t="s">
        <v>924</v>
      </c>
      <c r="D75" s="320"/>
      <c r="E75" s="320"/>
      <c r="F75" s="320"/>
      <c r="G75" s="320"/>
      <c r="H75" s="320"/>
      <c r="I75" s="320"/>
      <c r="J75" s="320"/>
      <c r="K75" s="177"/>
    </row>
    <row r="76" spans="2:11" s="1" customFormat="1" ht="17.25" customHeight="1">
      <c r="B76" s="176"/>
      <c r="C76" s="178" t="s">
        <v>925</v>
      </c>
      <c r="D76" s="178"/>
      <c r="E76" s="178"/>
      <c r="F76" s="178" t="s">
        <v>926</v>
      </c>
      <c r="G76" s="179"/>
      <c r="H76" s="178" t="s">
        <v>53</v>
      </c>
      <c r="I76" s="178" t="s">
        <v>56</v>
      </c>
      <c r="J76" s="178" t="s">
        <v>927</v>
      </c>
      <c r="K76" s="177"/>
    </row>
    <row r="77" spans="2:11" s="1" customFormat="1" ht="17.25" customHeight="1">
      <c r="B77" s="176"/>
      <c r="C77" s="180" t="s">
        <v>928</v>
      </c>
      <c r="D77" s="180"/>
      <c r="E77" s="180"/>
      <c r="F77" s="181" t="s">
        <v>929</v>
      </c>
      <c r="G77" s="182"/>
      <c r="H77" s="180"/>
      <c r="I77" s="180"/>
      <c r="J77" s="180" t="s">
        <v>930</v>
      </c>
      <c r="K77" s="177"/>
    </row>
    <row r="78" spans="2:11" s="1" customFormat="1" ht="5.25" customHeight="1">
      <c r="B78" s="176"/>
      <c r="C78" s="183"/>
      <c r="D78" s="183"/>
      <c r="E78" s="183"/>
      <c r="F78" s="183"/>
      <c r="G78" s="184"/>
      <c r="H78" s="183"/>
      <c r="I78" s="183"/>
      <c r="J78" s="183"/>
      <c r="K78" s="177"/>
    </row>
    <row r="79" spans="2:11" s="1" customFormat="1" ht="15" customHeight="1">
      <c r="B79" s="176"/>
      <c r="C79" s="165" t="s">
        <v>52</v>
      </c>
      <c r="D79" s="185"/>
      <c r="E79" s="185"/>
      <c r="F79" s="186" t="s">
        <v>931</v>
      </c>
      <c r="G79" s="187"/>
      <c r="H79" s="165" t="s">
        <v>932</v>
      </c>
      <c r="I79" s="165" t="s">
        <v>933</v>
      </c>
      <c r="J79" s="165">
        <v>20</v>
      </c>
      <c r="K79" s="177"/>
    </row>
    <row r="80" spans="2:11" s="1" customFormat="1" ht="15" customHeight="1">
      <c r="B80" s="176"/>
      <c r="C80" s="165" t="s">
        <v>934</v>
      </c>
      <c r="D80" s="165"/>
      <c r="E80" s="165"/>
      <c r="F80" s="186" t="s">
        <v>931</v>
      </c>
      <c r="G80" s="187"/>
      <c r="H80" s="165" t="s">
        <v>935</v>
      </c>
      <c r="I80" s="165" t="s">
        <v>933</v>
      </c>
      <c r="J80" s="165">
        <v>120</v>
      </c>
      <c r="K80" s="177"/>
    </row>
    <row r="81" spans="2:11" s="1" customFormat="1" ht="15" customHeight="1">
      <c r="B81" s="188"/>
      <c r="C81" s="165" t="s">
        <v>936</v>
      </c>
      <c r="D81" s="165"/>
      <c r="E81" s="165"/>
      <c r="F81" s="186" t="s">
        <v>937</v>
      </c>
      <c r="G81" s="187"/>
      <c r="H81" s="165" t="s">
        <v>938</v>
      </c>
      <c r="I81" s="165" t="s">
        <v>933</v>
      </c>
      <c r="J81" s="165">
        <v>50</v>
      </c>
      <c r="K81" s="177"/>
    </row>
    <row r="82" spans="2:11" s="1" customFormat="1" ht="15" customHeight="1">
      <c r="B82" s="188"/>
      <c r="C82" s="165" t="s">
        <v>939</v>
      </c>
      <c r="D82" s="165"/>
      <c r="E82" s="165"/>
      <c r="F82" s="186" t="s">
        <v>931</v>
      </c>
      <c r="G82" s="187"/>
      <c r="H82" s="165" t="s">
        <v>940</v>
      </c>
      <c r="I82" s="165" t="s">
        <v>941</v>
      </c>
      <c r="J82" s="165"/>
      <c r="K82" s="177"/>
    </row>
    <row r="83" spans="2:11" s="1" customFormat="1" ht="15" customHeight="1">
      <c r="B83" s="188"/>
      <c r="C83" s="189" t="s">
        <v>942</v>
      </c>
      <c r="D83" s="189"/>
      <c r="E83" s="189"/>
      <c r="F83" s="190" t="s">
        <v>937</v>
      </c>
      <c r="G83" s="189"/>
      <c r="H83" s="189" t="s">
        <v>943</v>
      </c>
      <c r="I83" s="189" t="s">
        <v>933</v>
      </c>
      <c r="J83" s="189">
        <v>15</v>
      </c>
      <c r="K83" s="177"/>
    </row>
    <row r="84" spans="2:11" s="1" customFormat="1" ht="15" customHeight="1">
      <c r="B84" s="188"/>
      <c r="C84" s="189" t="s">
        <v>944</v>
      </c>
      <c r="D84" s="189"/>
      <c r="E84" s="189"/>
      <c r="F84" s="190" t="s">
        <v>937</v>
      </c>
      <c r="G84" s="189"/>
      <c r="H84" s="189" t="s">
        <v>945</v>
      </c>
      <c r="I84" s="189" t="s">
        <v>933</v>
      </c>
      <c r="J84" s="189">
        <v>15</v>
      </c>
      <c r="K84" s="177"/>
    </row>
    <row r="85" spans="2:11" s="1" customFormat="1" ht="15" customHeight="1">
      <c r="B85" s="188"/>
      <c r="C85" s="189" t="s">
        <v>946</v>
      </c>
      <c r="D85" s="189"/>
      <c r="E85" s="189"/>
      <c r="F85" s="190" t="s">
        <v>937</v>
      </c>
      <c r="G85" s="189"/>
      <c r="H85" s="189" t="s">
        <v>947</v>
      </c>
      <c r="I85" s="189" t="s">
        <v>933</v>
      </c>
      <c r="J85" s="189">
        <v>20</v>
      </c>
      <c r="K85" s="177"/>
    </row>
    <row r="86" spans="2:11" s="1" customFormat="1" ht="15" customHeight="1">
      <c r="B86" s="188"/>
      <c r="C86" s="189" t="s">
        <v>948</v>
      </c>
      <c r="D86" s="189"/>
      <c r="E86" s="189"/>
      <c r="F86" s="190" t="s">
        <v>937</v>
      </c>
      <c r="G86" s="189"/>
      <c r="H86" s="189" t="s">
        <v>949</v>
      </c>
      <c r="I86" s="189" t="s">
        <v>933</v>
      </c>
      <c r="J86" s="189">
        <v>20</v>
      </c>
      <c r="K86" s="177"/>
    </row>
    <row r="87" spans="2:11" s="1" customFormat="1" ht="15" customHeight="1">
      <c r="B87" s="188"/>
      <c r="C87" s="165" t="s">
        <v>950</v>
      </c>
      <c r="D87" s="165"/>
      <c r="E87" s="165"/>
      <c r="F87" s="186" t="s">
        <v>937</v>
      </c>
      <c r="G87" s="187"/>
      <c r="H87" s="165" t="s">
        <v>951</v>
      </c>
      <c r="I87" s="165" t="s">
        <v>933</v>
      </c>
      <c r="J87" s="165">
        <v>50</v>
      </c>
      <c r="K87" s="177"/>
    </row>
    <row r="88" spans="2:11" s="1" customFormat="1" ht="15" customHeight="1">
      <c r="B88" s="188"/>
      <c r="C88" s="165" t="s">
        <v>952</v>
      </c>
      <c r="D88" s="165"/>
      <c r="E88" s="165"/>
      <c r="F88" s="186" t="s">
        <v>937</v>
      </c>
      <c r="G88" s="187"/>
      <c r="H88" s="165" t="s">
        <v>953</v>
      </c>
      <c r="I88" s="165" t="s">
        <v>933</v>
      </c>
      <c r="J88" s="165">
        <v>20</v>
      </c>
      <c r="K88" s="177"/>
    </row>
    <row r="89" spans="2:11" s="1" customFormat="1" ht="15" customHeight="1">
      <c r="B89" s="188"/>
      <c r="C89" s="165" t="s">
        <v>954</v>
      </c>
      <c r="D89" s="165"/>
      <c r="E89" s="165"/>
      <c r="F89" s="186" t="s">
        <v>937</v>
      </c>
      <c r="G89" s="187"/>
      <c r="H89" s="165" t="s">
        <v>955</v>
      </c>
      <c r="I89" s="165" t="s">
        <v>933</v>
      </c>
      <c r="J89" s="165">
        <v>20</v>
      </c>
      <c r="K89" s="177"/>
    </row>
    <row r="90" spans="2:11" s="1" customFormat="1" ht="15" customHeight="1">
      <c r="B90" s="188"/>
      <c r="C90" s="165" t="s">
        <v>956</v>
      </c>
      <c r="D90" s="165"/>
      <c r="E90" s="165"/>
      <c r="F90" s="186" t="s">
        <v>937</v>
      </c>
      <c r="G90" s="187"/>
      <c r="H90" s="165" t="s">
        <v>957</v>
      </c>
      <c r="I90" s="165" t="s">
        <v>933</v>
      </c>
      <c r="J90" s="165">
        <v>50</v>
      </c>
      <c r="K90" s="177"/>
    </row>
    <row r="91" spans="2:11" s="1" customFormat="1" ht="15" customHeight="1">
      <c r="B91" s="188"/>
      <c r="C91" s="165" t="s">
        <v>958</v>
      </c>
      <c r="D91" s="165"/>
      <c r="E91" s="165"/>
      <c r="F91" s="186" t="s">
        <v>937</v>
      </c>
      <c r="G91" s="187"/>
      <c r="H91" s="165" t="s">
        <v>958</v>
      </c>
      <c r="I91" s="165" t="s">
        <v>933</v>
      </c>
      <c r="J91" s="165">
        <v>50</v>
      </c>
      <c r="K91" s="177"/>
    </row>
    <row r="92" spans="2:11" s="1" customFormat="1" ht="15" customHeight="1">
      <c r="B92" s="188"/>
      <c r="C92" s="165" t="s">
        <v>959</v>
      </c>
      <c r="D92" s="165"/>
      <c r="E92" s="165"/>
      <c r="F92" s="186" t="s">
        <v>937</v>
      </c>
      <c r="G92" s="187"/>
      <c r="H92" s="165" t="s">
        <v>960</v>
      </c>
      <c r="I92" s="165" t="s">
        <v>933</v>
      </c>
      <c r="J92" s="165">
        <v>255</v>
      </c>
      <c r="K92" s="177"/>
    </row>
    <row r="93" spans="2:11" s="1" customFormat="1" ht="15" customHeight="1">
      <c r="B93" s="188"/>
      <c r="C93" s="165" t="s">
        <v>961</v>
      </c>
      <c r="D93" s="165"/>
      <c r="E93" s="165"/>
      <c r="F93" s="186" t="s">
        <v>931</v>
      </c>
      <c r="G93" s="187"/>
      <c r="H93" s="165" t="s">
        <v>962</v>
      </c>
      <c r="I93" s="165" t="s">
        <v>963</v>
      </c>
      <c r="J93" s="165"/>
      <c r="K93" s="177"/>
    </row>
    <row r="94" spans="2:11" s="1" customFormat="1" ht="15" customHeight="1">
      <c r="B94" s="188"/>
      <c r="C94" s="165" t="s">
        <v>964</v>
      </c>
      <c r="D94" s="165"/>
      <c r="E94" s="165"/>
      <c r="F94" s="186" t="s">
        <v>931</v>
      </c>
      <c r="G94" s="187"/>
      <c r="H94" s="165" t="s">
        <v>965</v>
      </c>
      <c r="I94" s="165" t="s">
        <v>966</v>
      </c>
      <c r="J94" s="165"/>
      <c r="K94" s="177"/>
    </row>
    <row r="95" spans="2:11" s="1" customFormat="1" ht="15" customHeight="1">
      <c r="B95" s="188"/>
      <c r="C95" s="165" t="s">
        <v>967</v>
      </c>
      <c r="D95" s="165"/>
      <c r="E95" s="165"/>
      <c r="F95" s="186" t="s">
        <v>931</v>
      </c>
      <c r="G95" s="187"/>
      <c r="H95" s="165" t="s">
        <v>967</v>
      </c>
      <c r="I95" s="165" t="s">
        <v>966</v>
      </c>
      <c r="J95" s="165"/>
      <c r="K95" s="177"/>
    </row>
    <row r="96" spans="2:11" s="1" customFormat="1" ht="15" customHeight="1">
      <c r="B96" s="188"/>
      <c r="C96" s="165" t="s">
        <v>37</v>
      </c>
      <c r="D96" s="165"/>
      <c r="E96" s="165"/>
      <c r="F96" s="186" t="s">
        <v>931</v>
      </c>
      <c r="G96" s="187"/>
      <c r="H96" s="165" t="s">
        <v>968</v>
      </c>
      <c r="I96" s="165" t="s">
        <v>966</v>
      </c>
      <c r="J96" s="165"/>
      <c r="K96" s="177"/>
    </row>
    <row r="97" spans="2:11" s="1" customFormat="1" ht="15" customHeight="1">
      <c r="B97" s="188"/>
      <c r="C97" s="165" t="s">
        <v>47</v>
      </c>
      <c r="D97" s="165"/>
      <c r="E97" s="165"/>
      <c r="F97" s="186" t="s">
        <v>931</v>
      </c>
      <c r="G97" s="187"/>
      <c r="H97" s="165" t="s">
        <v>969</v>
      </c>
      <c r="I97" s="165" t="s">
        <v>966</v>
      </c>
      <c r="J97" s="165"/>
      <c r="K97" s="177"/>
    </row>
    <row r="98" spans="2:11" s="1" customFormat="1" ht="15" customHeight="1">
      <c r="B98" s="191"/>
      <c r="C98" s="192"/>
      <c r="D98" s="192"/>
      <c r="E98" s="192"/>
      <c r="F98" s="192"/>
      <c r="G98" s="192"/>
      <c r="H98" s="192"/>
      <c r="I98" s="192"/>
      <c r="J98" s="192"/>
      <c r="K98" s="193"/>
    </row>
    <row r="99" spans="2:11" s="1" customFormat="1" ht="18.75" customHeight="1">
      <c r="B99" s="194"/>
      <c r="C99" s="195"/>
      <c r="D99" s="195"/>
      <c r="E99" s="195"/>
      <c r="F99" s="195"/>
      <c r="G99" s="195"/>
      <c r="H99" s="195"/>
      <c r="I99" s="195"/>
      <c r="J99" s="195"/>
      <c r="K99" s="194"/>
    </row>
    <row r="100" spans="2:11" s="1" customFormat="1" ht="18.75" customHeight="1"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</row>
    <row r="101" spans="2:11" s="1" customFormat="1" ht="7.5" customHeight="1">
      <c r="B101" s="173"/>
      <c r="C101" s="174"/>
      <c r="D101" s="174"/>
      <c r="E101" s="174"/>
      <c r="F101" s="174"/>
      <c r="G101" s="174"/>
      <c r="H101" s="174"/>
      <c r="I101" s="174"/>
      <c r="J101" s="174"/>
      <c r="K101" s="175"/>
    </row>
    <row r="102" spans="2:11" s="1" customFormat="1" ht="45" customHeight="1">
      <c r="B102" s="176"/>
      <c r="C102" s="320" t="s">
        <v>970</v>
      </c>
      <c r="D102" s="320"/>
      <c r="E102" s="320"/>
      <c r="F102" s="320"/>
      <c r="G102" s="320"/>
      <c r="H102" s="320"/>
      <c r="I102" s="320"/>
      <c r="J102" s="320"/>
      <c r="K102" s="177"/>
    </row>
    <row r="103" spans="2:11" s="1" customFormat="1" ht="17.25" customHeight="1">
      <c r="B103" s="176"/>
      <c r="C103" s="178" t="s">
        <v>925</v>
      </c>
      <c r="D103" s="178"/>
      <c r="E103" s="178"/>
      <c r="F103" s="178" t="s">
        <v>926</v>
      </c>
      <c r="G103" s="179"/>
      <c r="H103" s="178" t="s">
        <v>53</v>
      </c>
      <c r="I103" s="178" t="s">
        <v>56</v>
      </c>
      <c r="J103" s="178" t="s">
        <v>927</v>
      </c>
      <c r="K103" s="177"/>
    </row>
    <row r="104" spans="2:11" s="1" customFormat="1" ht="17.25" customHeight="1">
      <c r="B104" s="176"/>
      <c r="C104" s="180" t="s">
        <v>928</v>
      </c>
      <c r="D104" s="180"/>
      <c r="E104" s="180"/>
      <c r="F104" s="181" t="s">
        <v>929</v>
      </c>
      <c r="G104" s="182"/>
      <c r="H104" s="180"/>
      <c r="I104" s="180"/>
      <c r="J104" s="180" t="s">
        <v>930</v>
      </c>
      <c r="K104" s="177"/>
    </row>
    <row r="105" spans="2:11" s="1" customFormat="1" ht="5.25" customHeight="1">
      <c r="B105" s="176"/>
      <c r="C105" s="178"/>
      <c r="D105" s="178"/>
      <c r="E105" s="178"/>
      <c r="F105" s="178"/>
      <c r="G105" s="196"/>
      <c r="H105" s="178"/>
      <c r="I105" s="178"/>
      <c r="J105" s="178"/>
      <c r="K105" s="177"/>
    </row>
    <row r="106" spans="2:11" s="1" customFormat="1" ht="15" customHeight="1">
      <c r="B106" s="176"/>
      <c r="C106" s="165" t="s">
        <v>52</v>
      </c>
      <c r="D106" s="185"/>
      <c r="E106" s="185"/>
      <c r="F106" s="186" t="s">
        <v>931</v>
      </c>
      <c r="G106" s="165"/>
      <c r="H106" s="165" t="s">
        <v>971</v>
      </c>
      <c r="I106" s="165" t="s">
        <v>933</v>
      </c>
      <c r="J106" s="165">
        <v>20</v>
      </c>
      <c r="K106" s="177"/>
    </row>
    <row r="107" spans="2:11" s="1" customFormat="1" ht="15" customHeight="1">
      <c r="B107" s="176"/>
      <c r="C107" s="165" t="s">
        <v>934</v>
      </c>
      <c r="D107" s="165"/>
      <c r="E107" s="165"/>
      <c r="F107" s="186" t="s">
        <v>931</v>
      </c>
      <c r="G107" s="165"/>
      <c r="H107" s="165" t="s">
        <v>971</v>
      </c>
      <c r="I107" s="165" t="s">
        <v>933</v>
      </c>
      <c r="J107" s="165">
        <v>120</v>
      </c>
      <c r="K107" s="177"/>
    </row>
    <row r="108" spans="2:11" s="1" customFormat="1" ht="15" customHeight="1">
      <c r="B108" s="188"/>
      <c r="C108" s="165" t="s">
        <v>936</v>
      </c>
      <c r="D108" s="165"/>
      <c r="E108" s="165"/>
      <c r="F108" s="186" t="s">
        <v>937</v>
      </c>
      <c r="G108" s="165"/>
      <c r="H108" s="165" t="s">
        <v>971</v>
      </c>
      <c r="I108" s="165" t="s">
        <v>933</v>
      </c>
      <c r="J108" s="165">
        <v>50</v>
      </c>
      <c r="K108" s="177"/>
    </row>
    <row r="109" spans="2:11" s="1" customFormat="1" ht="15" customHeight="1">
      <c r="B109" s="188"/>
      <c r="C109" s="165" t="s">
        <v>939</v>
      </c>
      <c r="D109" s="165"/>
      <c r="E109" s="165"/>
      <c r="F109" s="186" t="s">
        <v>931</v>
      </c>
      <c r="G109" s="165"/>
      <c r="H109" s="165" t="s">
        <v>971</v>
      </c>
      <c r="I109" s="165" t="s">
        <v>941</v>
      </c>
      <c r="J109" s="165"/>
      <c r="K109" s="177"/>
    </row>
    <row r="110" spans="2:11" s="1" customFormat="1" ht="15" customHeight="1">
      <c r="B110" s="188"/>
      <c r="C110" s="165" t="s">
        <v>950</v>
      </c>
      <c r="D110" s="165"/>
      <c r="E110" s="165"/>
      <c r="F110" s="186" t="s">
        <v>937</v>
      </c>
      <c r="G110" s="165"/>
      <c r="H110" s="165" t="s">
        <v>971</v>
      </c>
      <c r="I110" s="165" t="s">
        <v>933</v>
      </c>
      <c r="J110" s="165">
        <v>50</v>
      </c>
      <c r="K110" s="177"/>
    </row>
    <row r="111" spans="2:11" s="1" customFormat="1" ht="15" customHeight="1">
      <c r="B111" s="188"/>
      <c r="C111" s="165" t="s">
        <v>958</v>
      </c>
      <c r="D111" s="165"/>
      <c r="E111" s="165"/>
      <c r="F111" s="186" t="s">
        <v>937</v>
      </c>
      <c r="G111" s="165"/>
      <c r="H111" s="165" t="s">
        <v>971</v>
      </c>
      <c r="I111" s="165" t="s">
        <v>933</v>
      </c>
      <c r="J111" s="165">
        <v>50</v>
      </c>
      <c r="K111" s="177"/>
    </row>
    <row r="112" spans="2:11" s="1" customFormat="1" ht="15" customHeight="1">
      <c r="B112" s="188"/>
      <c r="C112" s="165" t="s">
        <v>956</v>
      </c>
      <c r="D112" s="165"/>
      <c r="E112" s="165"/>
      <c r="F112" s="186" t="s">
        <v>937</v>
      </c>
      <c r="G112" s="165"/>
      <c r="H112" s="165" t="s">
        <v>971</v>
      </c>
      <c r="I112" s="165" t="s">
        <v>933</v>
      </c>
      <c r="J112" s="165">
        <v>50</v>
      </c>
      <c r="K112" s="177"/>
    </row>
    <row r="113" spans="2:11" s="1" customFormat="1" ht="15" customHeight="1">
      <c r="B113" s="188"/>
      <c r="C113" s="165" t="s">
        <v>52</v>
      </c>
      <c r="D113" s="165"/>
      <c r="E113" s="165"/>
      <c r="F113" s="186" t="s">
        <v>931</v>
      </c>
      <c r="G113" s="165"/>
      <c r="H113" s="165" t="s">
        <v>972</v>
      </c>
      <c r="I113" s="165" t="s">
        <v>933</v>
      </c>
      <c r="J113" s="165">
        <v>20</v>
      </c>
      <c r="K113" s="177"/>
    </row>
    <row r="114" spans="2:11" s="1" customFormat="1" ht="15" customHeight="1">
      <c r="B114" s="188"/>
      <c r="C114" s="165" t="s">
        <v>973</v>
      </c>
      <c r="D114" s="165"/>
      <c r="E114" s="165"/>
      <c r="F114" s="186" t="s">
        <v>931</v>
      </c>
      <c r="G114" s="165"/>
      <c r="H114" s="165" t="s">
        <v>974</v>
      </c>
      <c r="I114" s="165" t="s">
        <v>933</v>
      </c>
      <c r="J114" s="165">
        <v>120</v>
      </c>
      <c r="K114" s="177"/>
    </row>
    <row r="115" spans="2:11" s="1" customFormat="1" ht="15" customHeight="1">
      <c r="B115" s="188"/>
      <c r="C115" s="165" t="s">
        <v>37</v>
      </c>
      <c r="D115" s="165"/>
      <c r="E115" s="165"/>
      <c r="F115" s="186" t="s">
        <v>931</v>
      </c>
      <c r="G115" s="165"/>
      <c r="H115" s="165" t="s">
        <v>975</v>
      </c>
      <c r="I115" s="165" t="s">
        <v>966</v>
      </c>
      <c r="J115" s="165"/>
      <c r="K115" s="177"/>
    </row>
    <row r="116" spans="2:11" s="1" customFormat="1" ht="15" customHeight="1">
      <c r="B116" s="188"/>
      <c r="C116" s="165" t="s">
        <v>47</v>
      </c>
      <c r="D116" s="165"/>
      <c r="E116" s="165"/>
      <c r="F116" s="186" t="s">
        <v>931</v>
      </c>
      <c r="G116" s="165"/>
      <c r="H116" s="165" t="s">
        <v>976</v>
      </c>
      <c r="I116" s="165" t="s">
        <v>966</v>
      </c>
      <c r="J116" s="165"/>
      <c r="K116" s="177"/>
    </row>
    <row r="117" spans="2:11" s="1" customFormat="1" ht="15" customHeight="1">
      <c r="B117" s="188"/>
      <c r="C117" s="165" t="s">
        <v>56</v>
      </c>
      <c r="D117" s="165"/>
      <c r="E117" s="165"/>
      <c r="F117" s="186" t="s">
        <v>931</v>
      </c>
      <c r="G117" s="165"/>
      <c r="H117" s="165" t="s">
        <v>977</v>
      </c>
      <c r="I117" s="165" t="s">
        <v>978</v>
      </c>
      <c r="J117" s="165"/>
      <c r="K117" s="177"/>
    </row>
    <row r="118" spans="2:11" s="1" customFormat="1" ht="15" customHeight="1">
      <c r="B118" s="191"/>
      <c r="C118" s="197"/>
      <c r="D118" s="197"/>
      <c r="E118" s="197"/>
      <c r="F118" s="197"/>
      <c r="G118" s="197"/>
      <c r="H118" s="197"/>
      <c r="I118" s="197"/>
      <c r="J118" s="197"/>
      <c r="K118" s="193"/>
    </row>
    <row r="119" spans="2:11" s="1" customFormat="1" ht="18.75" customHeight="1">
      <c r="B119" s="198"/>
      <c r="C119" s="199"/>
      <c r="D119" s="199"/>
      <c r="E119" s="199"/>
      <c r="F119" s="200"/>
      <c r="G119" s="199"/>
      <c r="H119" s="199"/>
      <c r="I119" s="199"/>
      <c r="J119" s="199"/>
      <c r="K119" s="198"/>
    </row>
    <row r="120" spans="2:11" s="1" customFormat="1" ht="18.75" customHeight="1">
      <c r="B120" s="172"/>
      <c r="C120" s="172"/>
      <c r="D120" s="172"/>
      <c r="E120" s="172"/>
      <c r="F120" s="172"/>
      <c r="G120" s="172"/>
      <c r="H120" s="172"/>
      <c r="I120" s="172"/>
      <c r="J120" s="172"/>
      <c r="K120" s="172"/>
    </row>
    <row r="121" spans="2:11" s="1" customFormat="1" ht="7.5" customHeight="1">
      <c r="B121" s="201"/>
      <c r="C121" s="202"/>
      <c r="D121" s="202"/>
      <c r="E121" s="202"/>
      <c r="F121" s="202"/>
      <c r="G121" s="202"/>
      <c r="H121" s="202"/>
      <c r="I121" s="202"/>
      <c r="J121" s="202"/>
      <c r="K121" s="203"/>
    </row>
    <row r="122" spans="2:11" s="1" customFormat="1" ht="45" customHeight="1">
      <c r="B122" s="204"/>
      <c r="C122" s="318" t="s">
        <v>979</v>
      </c>
      <c r="D122" s="318"/>
      <c r="E122" s="318"/>
      <c r="F122" s="318"/>
      <c r="G122" s="318"/>
      <c r="H122" s="318"/>
      <c r="I122" s="318"/>
      <c r="J122" s="318"/>
      <c r="K122" s="205"/>
    </row>
    <row r="123" spans="2:11" s="1" customFormat="1" ht="17.25" customHeight="1">
      <c r="B123" s="206"/>
      <c r="C123" s="178" t="s">
        <v>925</v>
      </c>
      <c r="D123" s="178"/>
      <c r="E123" s="178"/>
      <c r="F123" s="178" t="s">
        <v>926</v>
      </c>
      <c r="G123" s="179"/>
      <c r="H123" s="178" t="s">
        <v>53</v>
      </c>
      <c r="I123" s="178" t="s">
        <v>56</v>
      </c>
      <c r="J123" s="178" t="s">
        <v>927</v>
      </c>
      <c r="K123" s="207"/>
    </row>
    <row r="124" spans="2:11" s="1" customFormat="1" ht="17.25" customHeight="1">
      <c r="B124" s="206"/>
      <c r="C124" s="180" t="s">
        <v>928</v>
      </c>
      <c r="D124" s="180"/>
      <c r="E124" s="180"/>
      <c r="F124" s="181" t="s">
        <v>929</v>
      </c>
      <c r="G124" s="182"/>
      <c r="H124" s="180"/>
      <c r="I124" s="180"/>
      <c r="J124" s="180" t="s">
        <v>930</v>
      </c>
      <c r="K124" s="207"/>
    </row>
    <row r="125" spans="2:11" s="1" customFormat="1" ht="5.25" customHeight="1">
      <c r="B125" s="208"/>
      <c r="C125" s="183"/>
      <c r="D125" s="183"/>
      <c r="E125" s="183"/>
      <c r="F125" s="183"/>
      <c r="G125" s="209"/>
      <c r="H125" s="183"/>
      <c r="I125" s="183"/>
      <c r="J125" s="183"/>
      <c r="K125" s="210"/>
    </row>
    <row r="126" spans="2:11" s="1" customFormat="1" ht="15" customHeight="1">
      <c r="B126" s="208"/>
      <c r="C126" s="165" t="s">
        <v>934</v>
      </c>
      <c r="D126" s="185"/>
      <c r="E126" s="185"/>
      <c r="F126" s="186" t="s">
        <v>931</v>
      </c>
      <c r="G126" s="165"/>
      <c r="H126" s="165" t="s">
        <v>971</v>
      </c>
      <c r="I126" s="165" t="s">
        <v>933</v>
      </c>
      <c r="J126" s="165">
        <v>120</v>
      </c>
      <c r="K126" s="211"/>
    </row>
    <row r="127" spans="2:11" s="1" customFormat="1" ht="15" customHeight="1">
      <c r="B127" s="208"/>
      <c r="C127" s="165" t="s">
        <v>980</v>
      </c>
      <c r="D127" s="165"/>
      <c r="E127" s="165"/>
      <c r="F127" s="186" t="s">
        <v>931</v>
      </c>
      <c r="G127" s="165"/>
      <c r="H127" s="165" t="s">
        <v>981</v>
      </c>
      <c r="I127" s="165" t="s">
        <v>933</v>
      </c>
      <c r="J127" s="165" t="s">
        <v>982</v>
      </c>
      <c r="K127" s="211"/>
    </row>
    <row r="128" spans="2:11" s="1" customFormat="1" ht="15" customHeight="1">
      <c r="B128" s="208"/>
      <c r="C128" s="165" t="s">
        <v>879</v>
      </c>
      <c r="D128" s="165"/>
      <c r="E128" s="165"/>
      <c r="F128" s="186" t="s">
        <v>931</v>
      </c>
      <c r="G128" s="165"/>
      <c r="H128" s="165" t="s">
        <v>983</v>
      </c>
      <c r="I128" s="165" t="s">
        <v>933</v>
      </c>
      <c r="J128" s="165" t="s">
        <v>982</v>
      </c>
      <c r="K128" s="211"/>
    </row>
    <row r="129" spans="2:11" s="1" customFormat="1" ht="15" customHeight="1">
      <c r="B129" s="208"/>
      <c r="C129" s="165" t="s">
        <v>942</v>
      </c>
      <c r="D129" s="165"/>
      <c r="E129" s="165"/>
      <c r="F129" s="186" t="s">
        <v>937</v>
      </c>
      <c r="G129" s="165"/>
      <c r="H129" s="165" t="s">
        <v>943</v>
      </c>
      <c r="I129" s="165" t="s">
        <v>933</v>
      </c>
      <c r="J129" s="165">
        <v>15</v>
      </c>
      <c r="K129" s="211"/>
    </row>
    <row r="130" spans="2:11" s="1" customFormat="1" ht="15" customHeight="1">
      <c r="B130" s="208"/>
      <c r="C130" s="189" t="s">
        <v>944</v>
      </c>
      <c r="D130" s="189"/>
      <c r="E130" s="189"/>
      <c r="F130" s="190" t="s">
        <v>937</v>
      </c>
      <c r="G130" s="189"/>
      <c r="H130" s="189" t="s">
        <v>945</v>
      </c>
      <c r="I130" s="189" t="s">
        <v>933</v>
      </c>
      <c r="J130" s="189">
        <v>15</v>
      </c>
      <c r="K130" s="211"/>
    </row>
    <row r="131" spans="2:11" s="1" customFormat="1" ht="15" customHeight="1">
      <c r="B131" s="208"/>
      <c r="C131" s="189" t="s">
        <v>946</v>
      </c>
      <c r="D131" s="189"/>
      <c r="E131" s="189"/>
      <c r="F131" s="190" t="s">
        <v>937</v>
      </c>
      <c r="G131" s="189"/>
      <c r="H131" s="189" t="s">
        <v>947</v>
      </c>
      <c r="I131" s="189" t="s">
        <v>933</v>
      </c>
      <c r="J131" s="189">
        <v>20</v>
      </c>
      <c r="K131" s="211"/>
    </row>
    <row r="132" spans="2:11" s="1" customFormat="1" ht="15" customHeight="1">
      <c r="B132" s="208"/>
      <c r="C132" s="189" t="s">
        <v>948</v>
      </c>
      <c r="D132" s="189"/>
      <c r="E132" s="189"/>
      <c r="F132" s="190" t="s">
        <v>937</v>
      </c>
      <c r="G132" s="189"/>
      <c r="H132" s="189" t="s">
        <v>949</v>
      </c>
      <c r="I132" s="189" t="s">
        <v>933</v>
      </c>
      <c r="J132" s="189">
        <v>20</v>
      </c>
      <c r="K132" s="211"/>
    </row>
    <row r="133" spans="2:11" s="1" customFormat="1" ht="15" customHeight="1">
      <c r="B133" s="208"/>
      <c r="C133" s="165" t="s">
        <v>936</v>
      </c>
      <c r="D133" s="165"/>
      <c r="E133" s="165"/>
      <c r="F133" s="186" t="s">
        <v>937</v>
      </c>
      <c r="G133" s="165"/>
      <c r="H133" s="165" t="s">
        <v>971</v>
      </c>
      <c r="I133" s="165" t="s">
        <v>933</v>
      </c>
      <c r="J133" s="165">
        <v>50</v>
      </c>
      <c r="K133" s="211"/>
    </row>
    <row r="134" spans="2:11" s="1" customFormat="1" ht="15" customHeight="1">
      <c r="B134" s="208"/>
      <c r="C134" s="165" t="s">
        <v>950</v>
      </c>
      <c r="D134" s="165"/>
      <c r="E134" s="165"/>
      <c r="F134" s="186" t="s">
        <v>937</v>
      </c>
      <c r="G134" s="165"/>
      <c r="H134" s="165" t="s">
        <v>971</v>
      </c>
      <c r="I134" s="165" t="s">
        <v>933</v>
      </c>
      <c r="J134" s="165">
        <v>50</v>
      </c>
      <c r="K134" s="211"/>
    </row>
    <row r="135" spans="2:11" s="1" customFormat="1" ht="15" customHeight="1">
      <c r="B135" s="208"/>
      <c r="C135" s="165" t="s">
        <v>956</v>
      </c>
      <c r="D135" s="165"/>
      <c r="E135" s="165"/>
      <c r="F135" s="186" t="s">
        <v>937</v>
      </c>
      <c r="G135" s="165"/>
      <c r="H135" s="165" t="s">
        <v>971</v>
      </c>
      <c r="I135" s="165" t="s">
        <v>933</v>
      </c>
      <c r="J135" s="165">
        <v>50</v>
      </c>
      <c r="K135" s="211"/>
    </row>
    <row r="136" spans="2:11" s="1" customFormat="1" ht="15" customHeight="1">
      <c r="B136" s="208"/>
      <c r="C136" s="165" t="s">
        <v>958</v>
      </c>
      <c r="D136" s="165"/>
      <c r="E136" s="165"/>
      <c r="F136" s="186" t="s">
        <v>937</v>
      </c>
      <c r="G136" s="165"/>
      <c r="H136" s="165" t="s">
        <v>971</v>
      </c>
      <c r="I136" s="165" t="s">
        <v>933</v>
      </c>
      <c r="J136" s="165">
        <v>50</v>
      </c>
      <c r="K136" s="211"/>
    </row>
    <row r="137" spans="2:11" s="1" customFormat="1" ht="15" customHeight="1">
      <c r="B137" s="208"/>
      <c r="C137" s="165" t="s">
        <v>959</v>
      </c>
      <c r="D137" s="165"/>
      <c r="E137" s="165"/>
      <c r="F137" s="186" t="s">
        <v>937</v>
      </c>
      <c r="G137" s="165"/>
      <c r="H137" s="165" t="s">
        <v>984</v>
      </c>
      <c r="I137" s="165" t="s">
        <v>933</v>
      </c>
      <c r="J137" s="165">
        <v>255</v>
      </c>
      <c r="K137" s="211"/>
    </row>
    <row r="138" spans="2:11" s="1" customFormat="1" ht="15" customHeight="1">
      <c r="B138" s="208"/>
      <c r="C138" s="165" t="s">
        <v>961</v>
      </c>
      <c r="D138" s="165"/>
      <c r="E138" s="165"/>
      <c r="F138" s="186" t="s">
        <v>931</v>
      </c>
      <c r="G138" s="165"/>
      <c r="H138" s="165" t="s">
        <v>985</v>
      </c>
      <c r="I138" s="165" t="s">
        <v>963</v>
      </c>
      <c r="J138" s="165"/>
      <c r="K138" s="211"/>
    </row>
    <row r="139" spans="2:11" s="1" customFormat="1" ht="15" customHeight="1">
      <c r="B139" s="208"/>
      <c r="C139" s="165" t="s">
        <v>964</v>
      </c>
      <c r="D139" s="165"/>
      <c r="E139" s="165"/>
      <c r="F139" s="186" t="s">
        <v>931</v>
      </c>
      <c r="G139" s="165"/>
      <c r="H139" s="165" t="s">
        <v>986</v>
      </c>
      <c r="I139" s="165" t="s">
        <v>966</v>
      </c>
      <c r="J139" s="165"/>
      <c r="K139" s="211"/>
    </row>
    <row r="140" spans="2:11" s="1" customFormat="1" ht="15" customHeight="1">
      <c r="B140" s="208"/>
      <c r="C140" s="165" t="s">
        <v>967</v>
      </c>
      <c r="D140" s="165"/>
      <c r="E140" s="165"/>
      <c r="F140" s="186" t="s">
        <v>931</v>
      </c>
      <c r="G140" s="165"/>
      <c r="H140" s="165" t="s">
        <v>967</v>
      </c>
      <c r="I140" s="165" t="s">
        <v>966</v>
      </c>
      <c r="J140" s="165"/>
      <c r="K140" s="211"/>
    </row>
    <row r="141" spans="2:11" s="1" customFormat="1" ht="15" customHeight="1">
      <c r="B141" s="208"/>
      <c r="C141" s="165" t="s">
        <v>37</v>
      </c>
      <c r="D141" s="165"/>
      <c r="E141" s="165"/>
      <c r="F141" s="186" t="s">
        <v>931</v>
      </c>
      <c r="G141" s="165"/>
      <c r="H141" s="165" t="s">
        <v>987</v>
      </c>
      <c r="I141" s="165" t="s">
        <v>966</v>
      </c>
      <c r="J141" s="165"/>
      <c r="K141" s="211"/>
    </row>
    <row r="142" spans="2:11" s="1" customFormat="1" ht="15" customHeight="1">
      <c r="B142" s="208"/>
      <c r="C142" s="165" t="s">
        <v>988</v>
      </c>
      <c r="D142" s="165"/>
      <c r="E142" s="165"/>
      <c r="F142" s="186" t="s">
        <v>931</v>
      </c>
      <c r="G142" s="165"/>
      <c r="H142" s="165" t="s">
        <v>989</v>
      </c>
      <c r="I142" s="165" t="s">
        <v>966</v>
      </c>
      <c r="J142" s="165"/>
      <c r="K142" s="211"/>
    </row>
    <row r="143" spans="2:11" s="1" customFormat="1" ht="15" customHeight="1">
      <c r="B143" s="212"/>
      <c r="C143" s="213"/>
      <c r="D143" s="213"/>
      <c r="E143" s="213"/>
      <c r="F143" s="213"/>
      <c r="G143" s="213"/>
      <c r="H143" s="213"/>
      <c r="I143" s="213"/>
      <c r="J143" s="213"/>
      <c r="K143" s="214"/>
    </row>
    <row r="144" spans="2:11" s="1" customFormat="1" ht="18.75" customHeight="1">
      <c r="B144" s="199"/>
      <c r="C144" s="199"/>
      <c r="D144" s="199"/>
      <c r="E144" s="199"/>
      <c r="F144" s="200"/>
      <c r="G144" s="199"/>
      <c r="H144" s="199"/>
      <c r="I144" s="199"/>
      <c r="J144" s="199"/>
      <c r="K144" s="199"/>
    </row>
    <row r="145" spans="2:11" s="1" customFormat="1" ht="18.75" customHeight="1">
      <c r="B145" s="172"/>
      <c r="C145" s="172"/>
      <c r="D145" s="172"/>
      <c r="E145" s="172"/>
      <c r="F145" s="172"/>
      <c r="G145" s="172"/>
      <c r="H145" s="172"/>
      <c r="I145" s="172"/>
      <c r="J145" s="172"/>
      <c r="K145" s="172"/>
    </row>
    <row r="146" spans="2:11" s="1" customFormat="1" ht="7.5" customHeight="1">
      <c r="B146" s="173"/>
      <c r="C146" s="174"/>
      <c r="D146" s="174"/>
      <c r="E146" s="174"/>
      <c r="F146" s="174"/>
      <c r="G146" s="174"/>
      <c r="H146" s="174"/>
      <c r="I146" s="174"/>
      <c r="J146" s="174"/>
      <c r="K146" s="175"/>
    </row>
    <row r="147" spans="2:11" s="1" customFormat="1" ht="45" customHeight="1">
      <c r="B147" s="176"/>
      <c r="C147" s="320" t="s">
        <v>990</v>
      </c>
      <c r="D147" s="320"/>
      <c r="E147" s="320"/>
      <c r="F147" s="320"/>
      <c r="G147" s="320"/>
      <c r="H147" s="320"/>
      <c r="I147" s="320"/>
      <c r="J147" s="320"/>
      <c r="K147" s="177"/>
    </row>
    <row r="148" spans="2:11" s="1" customFormat="1" ht="17.25" customHeight="1">
      <c r="B148" s="176"/>
      <c r="C148" s="178" t="s">
        <v>925</v>
      </c>
      <c r="D148" s="178"/>
      <c r="E148" s="178"/>
      <c r="F148" s="178" t="s">
        <v>926</v>
      </c>
      <c r="G148" s="179"/>
      <c r="H148" s="178" t="s">
        <v>53</v>
      </c>
      <c r="I148" s="178" t="s">
        <v>56</v>
      </c>
      <c r="J148" s="178" t="s">
        <v>927</v>
      </c>
      <c r="K148" s="177"/>
    </row>
    <row r="149" spans="2:11" s="1" customFormat="1" ht="17.25" customHeight="1">
      <c r="B149" s="176"/>
      <c r="C149" s="180" t="s">
        <v>928</v>
      </c>
      <c r="D149" s="180"/>
      <c r="E149" s="180"/>
      <c r="F149" s="181" t="s">
        <v>929</v>
      </c>
      <c r="G149" s="182"/>
      <c r="H149" s="180"/>
      <c r="I149" s="180"/>
      <c r="J149" s="180" t="s">
        <v>930</v>
      </c>
      <c r="K149" s="177"/>
    </row>
    <row r="150" spans="2:11" s="1" customFormat="1" ht="5.25" customHeight="1">
      <c r="B150" s="188"/>
      <c r="C150" s="183"/>
      <c r="D150" s="183"/>
      <c r="E150" s="183"/>
      <c r="F150" s="183"/>
      <c r="G150" s="184"/>
      <c r="H150" s="183"/>
      <c r="I150" s="183"/>
      <c r="J150" s="183"/>
      <c r="K150" s="211"/>
    </row>
    <row r="151" spans="2:11" s="1" customFormat="1" ht="15" customHeight="1">
      <c r="B151" s="188"/>
      <c r="C151" s="215" t="s">
        <v>934</v>
      </c>
      <c r="D151" s="165"/>
      <c r="E151" s="165"/>
      <c r="F151" s="216" t="s">
        <v>931</v>
      </c>
      <c r="G151" s="165"/>
      <c r="H151" s="215" t="s">
        <v>971</v>
      </c>
      <c r="I151" s="215" t="s">
        <v>933</v>
      </c>
      <c r="J151" s="215">
        <v>120</v>
      </c>
      <c r="K151" s="211"/>
    </row>
    <row r="152" spans="2:11" s="1" customFormat="1" ht="15" customHeight="1">
      <c r="B152" s="188"/>
      <c r="C152" s="215" t="s">
        <v>980</v>
      </c>
      <c r="D152" s="165"/>
      <c r="E152" s="165"/>
      <c r="F152" s="216" t="s">
        <v>931</v>
      </c>
      <c r="G152" s="165"/>
      <c r="H152" s="215" t="s">
        <v>991</v>
      </c>
      <c r="I152" s="215" t="s">
        <v>933</v>
      </c>
      <c r="J152" s="215" t="s">
        <v>982</v>
      </c>
      <c r="K152" s="211"/>
    </row>
    <row r="153" spans="2:11" s="1" customFormat="1" ht="15" customHeight="1">
      <c r="B153" s="188"/>
      <c r="C153" s="215" t="s">
        <v>879</v>
      </c>
      <c r="D153" s="165"/>
      <c r="E153" s="165"/>
      <c r="F153" s="216" t="s">
        <v>931</v>
      </c>
      <c r="G153" s="165"/>
      <c r="H153" s="215" t="s">
        <v>992</v>
      </c>
      <c r="I153" s="215" t="s">
        <v>933</v>
      </c>
      <c r="J153" s="215" t="s">
        <v>982</v>
      </c>
      <c r="K153" s="211"/>
    </row>
    <row r="154" spans="2:11" s="1" customFormat="1" ht="15" customHeight="1">
      <c r="B154" s="188"/>
      <c r="C154" s="215" t="s">
        <v>936</v>
      </c>
      <c r="D154" s="165"/>
      <c r="E154" s="165"/>
      <c r="F154" s="216" t="s">
        <v>937</v>
      </c>
      <c r="G154" s="165"/>
      <c r="H154" s="215" t="s">
        <v>971</v>
      </c>
      <c r="I154" s="215" t="s">
        <v>933</v>
      </c>
      <c r="J154" s="215">
        <v>50</v>
      </c>
      <c r="K154" s="211"/>
    </row>
    <row r="155" spans="2:11" s="1" customFormat="1" ht="15" customHeight="1">
      <c r="B155" s="188"/>
      <c r="C155" s="215" t="s">
        <v>939</v>
      </c>
      <c r="D155" s="165"/>
      <c r="E155" s="165"/>
      <c r="F155" s="216" t="s">
        <v>931</v>
      </c>
      <c r="G155" s="165"/>
      <c r="H155" s="215" t="s">
        <v>971</v>
      </c>
      <c r="I155" s="215" t="s">
        <v>941</v>
      </c>
      <c r="J155" s="215"/>
      <c r="K155" s="211"/>
    </row>
    <row r="156" spans="2:11" s="1" customFormat="1" ht="15" customHeight="1">
      <c r="B156" s="188"/>
      <c r="C156" s="215" t="s">
        <v>950</v>
      </c>
      <c r="D156" s="165"/>
      <c r="E156" s="165"/>
      <c r="F156" s="216" t="s">
        <v>937</v>
      </c>
      <c r="G156" s="165"/>
      <c r="H156" s="215" t="s">
        <v>971</v>
      </c>
      <c r="I156" s="215" t="s">
        <v>933</v>
      </c>
      <c r="J156" s="215">
        <v>50</v>
      </c>
      <c r="K156" s="211"/>
    </row>
    <row r="157" spans="2:11" s="1" customFormat="1" ht="15" customHeight="1">
      <c r="B157" s="188"/>
      <c r="C157" s="215" t="s">
        <v>958</v>
      </c>
      <c r="D157" s="165"/>
      <c r="E157" s="165"/>
      <c r="F157" s="216" t="s">
        <v>937</v>
      </c>
      <c r="G157" s="165"/>
      <c r="H157" s="215" t="s">
        <v>971</v>
      </c>
      <c r="I157" s="215" t="s">
        <v>933</v>
      </c>
      <c r="J157" s="215">
        <v>50</v>
      </c>
      <c r="K157" s="211"/>
    </row>
    <row r="158" spans="2:11" s="1" customFormat="1" ht="15" customHeight="1">
      <c r="B158" s="188"/>
      <c r="C158" s="215" t="s">
        <v>956</v>
      </c>
      <c r="D158" s="165"/>
      <c r="E158" s="165"/>
      <c r="F158" s="216" t="s">
        <v>937</v>
      </c>
      <c r="G158" s="165"/>
      <c r="H158" s="215" t="s">
        <v>971</v>
      </c>
      <c r="I158" s="215" t="s">
        <v>933</v>
      </c>
      <c r="J158" s="215">
        <v>50</v>
      </c>
      <c r="K158" s="211"/>
    </row>
    <row r="159" spans="2:11" s="1" customFormat="1" ht="15" customHeight="1">
      <c r="B159" s="188"/>
      <c r="C159" s="215" t="s">
        <v>81</v>
      </c>
      <c r="D159" s="165"/>
      <c r="E159" s="165"/>
      <c r="F159" s="216" t="s">
        <v>931</v>
      </c>
      <c r="G159" s="165"/>
      <c r="H159" s="215" t="s">
        <v>993</v>
      </c>
      <c r="I159" s="215" t="s">
        <v>933</v>
      </c>
      <c r="J159" s="215" t="s">
        <v>994</v>
      </c>
      <c r="K159" s="211"/>
    </row>
    <row r="160" spans="2:11" s="1" customFormat="1" ht="15" customHeight="1">
      <c r="B160" s="188"/>
      <c r="C160" s="215" t="s">
        <v>995</v>
      </c>
      <c r="D160" s="165"/>
      <c r="E160" s="165"/>
      <c r="F160" s="216" t="s">
        <v>931</v>
      </c>
      <c r="G160" s="165"/>
      <c r="H160" s="215" t="s">
        <v>996</v>
      </c>
      <c r="I160" s="215" t="s">
        <v>966</v>
      </c>
      <c r="J160" s="215"/>
      <c r="K160" s="211"/>
    </row>
    <row r="161" spans="2:11" s="1" customFormat="1" ht="15" customHeight="1">
      <c r="B161" s="217"/>
      <c r="C161" s="197"/>
      <c r="D161" s="197"/>
      <c r="E161" s="197"/>
      <c r="F161" s="197"/>
      <c r="G161" s="197"/>
      <c r="H161" s="197"/>
      <c r="I161" s="197"/>
      <c r="J161" s="197"/>
      <c r="K161" s="218"/>
    </row>
    <row r="162" spans="2:11" s="1" customFormat="1" ht="18.75" customHeight="1">
      <c r="B162" s="199"/>
      <c r="C162" s="209"/>
      <c r="D162" s="209"/>
      <c r="E162" s="209"/>
      <c r="F162" s="219"/>
      <c r="G162" s="209"/>
      <c r="H162" s="209"/>
      <c r="I162" s="209"/>
      <c r="J162" s="209"/>
      <c r="K162" s="199"/>
    </row>
    <row r="163" spans="2:11" s="1" customFormat="1" ht="18.75" customHeight="1"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</row>
    <row r="164" spans="2:11" s="1" customFormat="1" ht="7.5" customHeight="1">
      <c r="B164" s="154"/>
      <c r="C164" s="155"/>
      <c r="D164" s="155"/>
      <c r="E164" s="155"/>
      <c r="F164" s="155"/>
      <c r="G164" s="155"/>
      <c r="H164" s="155"/>
      <c r="I164" s="155"/>
      <c r="J164" s="155"/>
      <c r="K164" s="156"/>
    </row>
    <row r="165" spans="2:11" s="1" customFormat="1" ht="45" customHeight="1">
      <c r="B165" s="157"/>
      <c r="C165" s="318" t="s">
        <v>997</v>
      </c>
      <c r="D165" s="318"/>
      <c r="E165" s="318"/>
      <c r="F165" s="318"/>
      <c r="G165" s="318"/>
      <c r="H165" s="318"/>
      <c r="I165" s="318"/>
      <c r="J165" s="318"/>
      <c r="K165" s="158"/>
    </row>
    <row r="166" spans="2:11" s="1" customFormat="1" ht="17.25" customHeight="1">
      <c r="B166" s="157"/>
      <c r="C166" s="178" t="s">
        <v>925</v>
      </c>
      <c r="D166" s="178"/>
      <c r="E166" s="178"/>
      <c r="F166" s="178" t="s">
        <v>926</v>
      </c>
      <c r="G166" s="220"/>
      <c r="H166" s="221" t="s">
        <v>53</v>
      </c>
      <c r="I166" s="221" t="s">
        <v>56</v>
      </c>
      <c r="J166" s="178" t="s">
        <v>927</v>
      </c>
      <c r="K166" s="158"/>
    </row>
    <row r="167" spans="2:11" s="1" customFormat="1" ht="17.25" customHeight="1">
      <c r="B167" s="159"/>
      <c r="C167" s="180" t="s">
        <v>928</v>
      </c>
      <c r="D167" s="180"/>
      <c r="E167" s="180"/>
      <c r="F167" s="181" t="s">
        <v>929</v>
      </c>
      <c r="G167" s="222"/>
      <c r="H167" s="223"/>
      <c r="I167" s="223"/>
      <c r="J167" s="180" t="s">
        <v>930</v>
      </c>
      <c r="K167" s="160"/>
    </row>
    <row r="168" spans="2:11" s="1" customFormat="1" ht="5.25" customHeight="1">
      <c r="B168" s="188"/>
      <c r="C168" s="183"/>
      <c r="D168" s="183"/>
      <c r="E168" s="183"/>
      <c r="F168" s="183"/>
      <c r="G168" s="184"/>
      <c r="H168" s="183"/>
      <c r="I168" s="183"/>
      <c r="J168" s="183"/>
      <c r="K168" s="211"/>
    </row>
    <row r="169" spans="2:11" s="1" customFormat="1" ht="15" customHeight="1">
      <c r="B169" s="188"/>
      <c r="C169" s="165" t="s">
        <v>934</v>
      </c>
      <c r="D169" s="165"/>
      <c r="E169" s="165"/>
      <c r="F169" s="186" t="s">
        <v>931</v>
      </c>
      <c r="G169" s="165"/>
      <c r="H169" s="165" t="s">
        <v>971</v>
      </c>
      <c r="I169" s="165" t="s">
        <v>933</v>
      </c>
      <c r="J169" s="165">
        <v>120</v>
      </c>
      <c r="K169" s="211"/>
    </row>
    <row r="170" spans="2:11" s="1" customFormat="1" ht="15" customHeight="1">
      <c r="B170" s="188"/>
      <c r="C170" s="165" t="s">
        <v>980</v>
      </c>
      <c r="D170" s="165"/>
      <c r="E170" s="165"/>
      <c r="F170" s="186" t="s">
        <v>931</v>
      </c>
      <c r="G170" s="165"/>
      <c r="H170" s="165" t="s">
        <v>981</v>
      </c>
      <c r="I170" s="165" t="s">
        <v>933</v>
      </c>
      <c r="J170" s="165" t="s">
        <v>982</v>
      </c>
      <c r="K170" s="211"/>
    </row>
    <row r="171" spans="2:11" s="1" customFormat="1" ht="15" customHeight="1">
      <c r="B171" s="188"/>
      <c r="C171" s="165" t="s">
        <v>879</v>
      </c>
      <c r="D171" s="165"/>
      <c r="E171" s="165"/>
      <c r="F171" s="186" t="s">
        <v>931</v>
      </c>
      <c r="G171" s="165"/>
      <c r="H171" s="165" t="s">
        <v>998</v>
      </c>
      <c r="I171" s="165" t="s">
        <v>933</v>
      </c>
      <c r="J171" s="165" t="s">
        <v>982</v>
      </c>
      <c r="K171" s="211"/>
    </row>
    <row r="172" spans="2:11" s="1" customFormat="1" ht="15" customHeight="1">
      <c r="B172" s="188"/>
      <c r="C172" s="165" t="s">
        <v>936</v>
      </c>
      <c r="D172" s="165"/>
      <c r="E172" s="165"/>
      <c r="F172" s="186" t="s">
        <v>937</v>
      </c>
      <c r="G172" s="165"/>
      <c r="H172" s="165" t="s">
        <v>998</v>
      </c>
      <c r="I172" s="165" t="s">
        <v>933</v>
      </c>
      <c r="J172" s="165">
        <v>50</v>
      </c>
      <c r="K172" s="211"/>
    </row>
    <row r="173" spans="2:11" s="1" customFormat="1" ht="15" customHeight="1">
      <c r="B173" s="188"/>
      <c r="C173" s="165" t="s">
        <v>939</v>
      </c>
      <c r="D173" s="165"/>
      <c r="E173" s="165"/>
      <c r="F173" s="186" t="s">
        <v>931</v>
      </c>
      <c r="G173" s="165"/>
      <c r="H173" s="165" t="s">
        <v>998</v>
      </c>
      <c r="I173" s="165" t="s">
        <v>941</v>
      </c>
      <c r="J173" s="165"/>
      <c r="K173" s="211"/>
    </row>
    <row r="174" spans="2:11" s="1" customFormat="1" ht="15" customHeight="1">
      <c r="B174" s="188"/>
      <c r="C174" s="165" t="s">
        <v>950</v>
      </c>
      <c r="D174" s="165"/>
      <c r="E174" s="165"/>
      <c r="F174" s="186" t="s">
        <v>937</v>
      </c>
      <c r="G174" s="165"/>
      <c r="H174" s="165" t="s">
        <v>998</v>
      </c>
      <c r="I174" s="165" t="s">
        <v>933</v>
      </c>
      <c r="J174" s="165">
        <v>50</v>
      </c>
      <c r="K174" s="211"/>
    </row>
    <row r="175" spans="2:11" s="1" customFormat="1" ht="15" customHeight="1">
      <c r="B175" s="188"/>
      <c r="C175" s="165" t="s">
        <v>958</v>
      </c>
      <c r="D175" s="165"/>
      <c r="E175" s="165"/>
      <c r="F175" s="186" t="s">
        <v>937</v>
      </c>
      <c r="G175" s="165"/>
      <c r="H175" s="165" t="s">
        <v>998</v>
      </c>
      <c r="I175" s="165" t="s">
        <v>933</v>
      </c>
      <c r="J175" s="165">
        <v>50</v>
      </c>
      <c r="K175" s="211"/>
    </row>
    <row r="176" spans="2:11" s="1" customFormat="1" ht="15" customHeight="1">
      <c r="B176" s="188"/>
      <c r="C176" s="165" t="s">
        <v>956</v>
      </c>
      <c r="D176" s="165"/>
      <c r="E176" s="165"/>
      <c r="F176" s="186" t="s">
        <v>937</v>
      </c>
      <c r="G176" s="165"/>
      <c r="H176" s="165" t="s">
        <v>998</v>
      </c>
      <c r="I176" s="165" t="s">
        <v>933</v>
      </c>
      <c r="J176" s="165">
        <v>50</v>
      </c>
      <c r="K176" s="211"/>
    </row>
    <row r="177" spans="2:11" s="1" customFormat="1" ht="15" customHeight="1">
      <c r="B177" s="188"/>
      <c r="C177" s="165" t="s">
        <v>100</v>
      </c>
      <c r="D177" s="165"/>
      <c r="E177" s="165"/>
      <c r="F177" s="186" t="s">
        <v>931</v>
      </c>
      <c r="G177" s="165"/>
      <c r="H177" s="165" t="s">
        <v>999</v>
      </c>
      <c r="I177" s="165" t="s">
        <v>1000</v>
      </c>
      <c r="J177" s="165"/>
      <c r="K177" s="211"/>
    </row>
    <row r="178" spans="2:11" s="1" customFormat="1" ht="15" customHeight="1">
      <c r="B178" s="188"/>
      <c r="C178" s="165" t="s">
        <v>56</v>
      </c>
      <c r="D178" s="165"/>
      <c r="E178" s="165"/>
      <c r="F178" s="186" t="s">
        <v>931</v>
      </c>
      <c r="G178" s="165"/>
      <c r="H178" s="165" t="s">
        <v>1001</v>
      </c>
      <c r="I178" s="165" t="s">
        <v>1002</v>
      </c>
      <c r="J178" s="165">
        <v>1</v>
      </c>
      <c r="K178" s="211"/>
    </row>
    <row r="179" spans="2:11" s="1" customFormat="1" ht="15" customHeight="1">
      <c r="B179" s="188"/>
      <c r="C179" s="165" t="s">
        <v>52</v>
      </c>
      <c r="D179" s="165"/>
      <c r="E179" s="165"/>
      <c r="F179" s="186" t="s">
        <v>931</v>
      </c>
      <c r="G179" s="165"/>
      <c r="H179" s="165" t="s">
        <v>1003</v>
      </c>
      <c r="I179" s="165" t="s">
        <v>933</v>
      </c>
      <c r="J179" s="165">
        <v>20</v>
      </c>
      <c r="K179" s="211"/>
    </row>
    <row r="180" spans="2:11" s="1" customFormat="1" ht="15" customHeight="1">
      <c r="B180" s="188"/>
      <c r="C180" s="165" t="s">
        <v>53</v>
      </c>
      <c r="D180" s="165"/>
      <c r="E180" s="165"/>
      <c r="F180" s="186" t="s">
        <v>931</v>
      </c>
      <c r="G180" s="165"/>
      <c r="H180" s="165" t="s">
        <v>1004</v>
      </c>
      <c r="I180" s="165" t="s">
        <v>933</v>
      </c>
      <c r="J180" s="165">
        <v>255</v>
      </c>
      <c r="K180" s="211"/>
    </row>
    <row r="181" spans="2:11" s="1" customFormat="1" ht="15" customHeight="1">
      <c r="B181" s="188"/>
      <c r="C181" s="165" t="s">
        <v>101</v>
      </c>
      <c r="D181" s="165"/>
      <c r="E181" s="165"/>
      <c r="F181" s="186" t="s">
        <v>931</v>
      </c>
      <c r="G181" s="165"/>
      <c r="H181" s="165" t="s">
        <v>895</v>
      </c>
      <c r="I181" s="165" t="s">
        <v>933</v>
      </c>
      <c r="J181" s="165">
        <v>10</v>
      </c>
      <c r="K181" s="211"/>
    </row>
    <row r="182" spans="2:11" s="1" customFormat="1" ht="15" customHeight="1">
      <c r="B182" s="188"/>
      <c r="C182" s="165" t="s">
        <v>102</v>
      </c>
      <c r="D182" s="165"/>
      <c r="E182" s="165"/>
      <c r="F182" s="186" t="s">
        <v>931</v>
      </c>
      <c r="G182" s="165"/>
      <c r="H182" s="165" t="s">
        <v>1005</v>
      </c>
      <c r="I182" s="165" t="s">
        <v>966</v>
      </c>
      <c r="J182" s="165"/>
      <c r="K182" s="211"/>
    </row>
    <row r="183" spans="2:11" s="1" customFormat="1" ht="15" customHeight="1">
      <c r="B183" s="188"/>
      <c r="C183" s="165" t="s">
        <v>1006</v>
      </c>
      <c r="D183" s="165"/>
      <c r="E183" s="165"/>
      <c r="F183" s="186" t="s">
        <v>931</v>
      </c>
      <c r="G183" s="165"/>
      <c r="H183" s="165" t="s">
        <v>1007</v>
      </c>
      <c r="I183" s="165" t="s">
        <v>966</v>
      </c>
      <c r="J183" s="165"/>
      <c r="K183" s="211"/>
    </row>
    <row r="184" spans="2:11" s="1" customFormat="1" ht="15" customHeight="1">
      <c r="B184" s="188"/>
      <c r="C184" s="165" t="s">
        <v>995</v>
      </c>
      <c r="D184" s="165"/>
      <c r="E184" s="165"/>
      <c r="F184" s="186" t="s">
        <v>931</v>
      </c>
      <c r="G184" s="165"/>
      <c r="H184" s="165" t="s">
        <v>1008</v>
      </c>
      <c r="I184" s="165" t="s">
        <v>966</v>
      </c>
      <c r="J184" s="165"/>
      <c r="K184" s="211"/>
    </row>
    <row r="185" spans="2:11" s="1" customFormat="1" ht="15" customHeight="1">
      <c r="B185" s="188"/>
      <c r="C185" s="165" t="s">
        <v>104</v>
      </c>
      <c r="D185" s="165"/>
      <c r="E185" s="165"/>
      <c r="F185" s="186" t="s">
        <v>937</v>
      </c>
      <c r="G185" s="165"/>
      <c r="H185" s="165" t="s">
        <v>1009</v>
      </c>
      <c r="I185" s="165" t="s">
        <v>933</v>
      </c>
      <c r="J185" s="165">
        <v>50</v>
      </c>
      <c r="K185" s="211"/>
    </row>
    <row r="186" spans="2:11" s="1" customFormat="1" ht="15" customHeight="1">
      <c r="B186" s="188"/>
      <c r="C186" s="165" t="s">
        <v>1010</v>
      </c>
      <c r="D186" s="165"/>
      <c r="E186" s="165"/>
      <c r="F186" s="186" t="s">
        <v>937</v>
      </c>
      <c r="G186" s="165"/>
      <c r="H186" s="165" t="s">
        <v>1011</v>
      </c>
      <c r="I186" s="165" t="s">
        <v>1012</v>
      </c>
      <c r="J186" s="165"/>
      <c r="K186" s="211"/>
    </row>
    <row r="187" spans="2:11" s="1" customFormat="1" ht="15" customHeight="1">
      <c r="B187" s="188"/>
      <c r="C187" s="165" t="s">
        <v>1013</v>
      </c>
      <c r="D187" s="165"/>
      <c r="E187" s="165"/>
      <c r="F187" s="186" t="s">
        <v>937</v>
      </c>
      <c r="G187" s="165"/>
      <c r="H187" s="165" t="s">
        <v>1014</v>
      </c>
      <c r="I187" s="165" t="s">
        <v>1012</v>
      </c>
      <c r="J187" s="165"/>
      <c r="K187" s="211"/>
    </row>
    <row r="188" spans="2:11" s="1" customFormat="1" ht="15" customHeight="1">
      <c r="B188" s="188"/>
      <c r="C188" s="165" t="s">
        <v>1015</v>
      </c>
      <c r="D188" s="165"/>
      <c r="E188" s="165"/>
      <c r="F188" s="186" t="s">
        <v>937</v>
      </c>
      <c r="G188" s="165"/>
      <c r="H188" s="165" t="s">
        <v>1016</v>
      </c>
      <c r="I188" s="165" t="s">
        <v>1012</v>
      </c>
      <c r="J188" s="165"/>
      <c r="K188" s="211"/>
    </row>
    <row r="189" spans="2:11" s="1" customFormat="1" ht="15" customHeight="1">
      <c r="B189" s="188"/>
      <c r="C189" s="224" t="s">
        <v>1017</v>
      </c>
      <c r="D189" s="165"/>
      <c r="E189" s="165"/>
      <c r="F189" s="186" t="s">
        <v>937</v>
      </c>
      <c r="G189" s="165"/>
      <c r="H189" s="165" t="s">
        <v>1018</v>
      </c>
      <c r="I189" s="165" t="s">
        <v>1019</v>
      </c>
      <c r="J189" s="225" t="s">
        <v>1020</v>
      </c>
      <c r="K189" s="211"/>
    </row>
    <row r="190" spans="2:11" s="1" customFormat="1" ht="15" customHeight="1">
      <c r="B190" s="188"/>
      <c r="C190" s="224" t="s">
        <v>41</v>
      </c>
      <c r="D190" s="165"/>
      <c r="E190" s="165"/>
      <c r="F190" s="186" t="s">
        <v>931</v>
      </c>
      <c r="G190" s="165"/>
      <c r="H190" s="162" t="s">
        <v>1021</v>
      </c>
      <c r="I190" s="165" t="s">
        <v>1022</v>
      </c>
      <c r="J190" s="165"/>
      <c r="K190" s="211"/>
    </row>
    <row r="191" spans="2:11" s="1" customFormat="1" ht="15" customHeight="1">
      <c r="B191" s="188"/>
      <c r="C191" s="224" t="s">
        <v>1023</v>
      </c>
      <c r="D191" s="165"/>
      <c r="E191" s="165"/>
      <c r="F191" s="186" t="s">
        <v>931</v>
      </c>
      <c r="G191" s="165"/>
      <c r="H191" s="165" t="s">
        <v>1024</v>
      </c>
      <c r="I191" s="165" t="s">
        <v>966</v>
      </c>
      <c r="J191" s="165"/>
      <c r="K191" s="211"/>
    </row>
    <row r="192" spans="2:11" s="1" customFormat="1" ht="15" customHeight="1">
      <c r="B192" s="188"/>
      <c r="C192" s="224" t="s">
        <v>1025</v>
      </c>
      <c r="D192" s="165"/>
      <c r="E192" s="165"/>
      <c r="F192" s="186" t="s">
        <v>931</v>
      </c>
      <c r="G192" s="165"/>
      <c r="H192" s="165" t="s">
        <v>1026</v>
      </c>
      <c r="I192" s="165" t="s">
        <v>966</v>
      </c>
      <c r="J192" s="165"/>
      <c r="K192" s="211"/>
    </row>
    <row r="193" spans="2:11" s="1" customFormat="1" ht="15" customHeight="1">
      <c r="B193" s="188"/>
      <c r="C193" s="224" t="s">
        <v>1027</v>
      </c>
      <c r="D193" s="165"/>
      <c r="E193" s="165"/>
      <c r="F193" s="186" t="s">
        <v>937</v>
      </c>
      <c r="G193" s="165"/>
      <c r="H193" s="165" t="s">
        <v>1028</v>
      </c>
      <c r="I193" s="165" t="s">
        <v>966</v>
      </c>
      <c r="J193" s="165"/>
      <c r="K193" s="211"/>
    </row>
    <row r="194" spans="2:11" s="1" customFormat="1" ht="15" customHeight="1">
      <c r="B194" s="217"/>
      <c r="C194" s="226"/>
      <c r="D194" s="197"/>
      <c r="E194" s="197"/>
      <c r="F194" s="197"/>
      <c r="G194" s="197"/>
      <c r="H194" s="197"/>
      <c r="I194" s="197"/>
      <c r="J194" s="197"/>
      <c r="K194" s="218"/>
    </row>
    <row r="195" spans="2:11" s="1" customFormat="1" ht="18.75" customHeight="1">
      <c r="B195" s="199"/>
      <c r="C195" s="209"/>
      <c r="D195" s="209"/>
      <c r="E195" s="209"/>
      <c r="F195" s="219"/>
      <c r="G195" s="209"/>
      <c r="H195" s="209"/>
      <c r="I195" s="209"/>
      <c r="J195" s="209"/>
      <c r="K195" s="199"/>
    </row>
    <row r="196" spans="2:11" s="1" customFormat="1" ht="18.75" customHeight="1">
      <c r="B196" s="199"/>
      <c r="C196" s="209"/>
      <c r="D196" s="209"/>
      <c r="E196" s="209"/>
      <c r="F196" s="219"/>
      <c r="G196" s="209"/>
      <c r="H196" s="209"/>
      <c r="I196" s="209"/>
      <c r="J196" s="209"/>
      <c r="K196" s="199"/>
    </row>
    <row r="197" spans="2:11" s="1" customFormat="1" ht="18.75" customHeight="1">
      <c r="B197" s="172"/>
      <c r="C197" s="172"/>
      <c r="D197" s="172"/>
      <c r="E197" s="172"/>
      <c r="F197" s="172"/>
      <c r="G197" s="172"/>
      <c r="H197" s="172"/>
      <c r="I197" s="172"/>
      <c r="J197" s="172"/>
      <c r="K197" s="172"/>
    </row>
    <row r="198" spans="2:11" s="1" customFormat="1" ht="13.5">
      <c r="B198" s="154"/>
      <c r="C198" s="155"/>
      <c r="D198" s="155"/>
      <c r="E198" s="155"/>
      <c r="F198" s="155"/>
      <c r="G198" s="155"/>
      <c r="H198" s="155"/>
      <c r="I198" s="155"/>
      <c r="J198" s="155"/>
      <c r="K198" s="156"/>
    </row>
    <row r="199" spans="2:11" s="1" customFormat="1" ht="21">
      <c r="B199" s="157"/>
      <c r="C199" s="318" t="s">
        <v>1029</v>
      </c>
      <c r="D199" s="318"/>
      <c r="E199" s="318"/>
      <c r="F199" s="318"/>
      <c r="G199" s="318"/>
      <c r="H199" s="318"/>
      <c r="I199" s="318"/>
      <c r="J199" s="318"/>
      <c r="K199" s="158"/>
    </row>
    <row r="200" spans="2:11" s="1" customFormat="1" ht="25.5" customHeight="1">
      <c r="B200" s="157"/>
      <c r="C200" s="227" t="s">
        <v>1030</v>
      </c>
      <c r="D200" s="227"/>
      <c r="E200" s="227"/>
      <c r="F200" s="227" t="s">
        <v>1031</v>
      </c>
      <c r="G200" s="228"/>
      <c r="H200" s="324" t="s">
        <v>1032</v>
      </c>
      <c r="I200" s="324"/>
      <c r="J200" s="324"/>
      <c r="K200" s="158"/>
    </row>
    <row r="201" spans="2:11" s="1" customFormat="1" ht="5.25" customHeight="1">
      <c r="B201" s="188"/>
      <c r="C201" s="183"/>
      <c r="D201" s="183"/>
      <c r="E201" s="183"/>
      <c r="F201" s="183"/>
      <c r="G201" s="209"/>
      <c r="H201" s="183"/>
      <c r="I201" s="183"/>
      <c r="J201" s="183"/>
      <c r="K201" s="211"/>
    </row>
    <row r="202" spans="2:11" s="1" customFormat="1" ht="15" customHeight="1">
      <c r="B202" s="188"/>
      <c r="C202" s="165" t="s">
        <v>1022</v>
      </c>
      <c r="D202" s="165"/>
      <c r="E202" s="165"/>
      <c r="F202" s="186" t="s">
        <v>42</v>
      </c>
      <c r="G202" s="165"/>
      <c r="H202" s="323" t="s">
        <v>1033</v>
      </c>
      <c r="I202" s="323"/>
      <c r="J202" s="323"/>
      <c r="K202" s="211"/>
    </row>
    <row r="203" spans="2:11" s="1" customFormat="1" ht="15" customHeight="1">
      <c r="B203" s="188"/>
      <c r="C203" s="165"/>
      <c r="D203" s="165"/>
      <c r="E203" s="165"/>
      <c r="F203" s="186" t="s">
        <v>43</v>
      </c>
      <c r="G203" s="165"/>
      <c r="H203" s="323" t="s">
        <v>1034</v>
      </c>
      <c r="I203" s="323"/>
      <c r="J203" s="323"/>
      <c r="K203" s="211"/>
    </row>
    <row r="204" spans="2:11" s="1" customFormat="1" ht="15" customHeight="1">
      <c r="B204" s="188"/>
      <c r="C204" s="165"/>
      <c r="D204" s="165"/>
      <c r="E204" s="165"/>
      <c r="F204" s="186" t="s">
        <v>46</v>
      </c>
      <c r="G204" s="165"/>
      <c r="H204" s="323" t="s">
        <v>1035</v>
      </c>
      <c r="I204" s="323"/>
      <c r="J204" s="323"/>
      <c r="K204" s="211"/>
    </row>
    <row r="205" spans="2:11" s="1" customFormat="1" ht="15" customHeight="1">
      <c r="B205" s="188"/>
      <c r="C205" s="165"/>
      <c r="D205" s="165"/>
      <c r="E205" s="165"/>
      <c r="F205" s="186" t="s">
        <v>44</v>
      </c>
      <c r="G205" s="165"/>
      <c r="H205" s="323" t="s">
        <v>1036</v>
      </c>
      <c r="I205" s="323"/>
      <c r="J205" s="323"/>
      <c r="K205" s="211"/>
    </row>
    <row r="206" spans="2:11" s="1" customFormat="1" ht="15" customHeight="1">
      <c r="B206" s="188"/>
      <c r="C206" s="165"/>
      <c r="D206" s="165"/>
      <c r="E206" s="165"/>
      <c r="F206" s="186" t="s">
        <v>45</v>
      </c>
      <c r="G206" s="165"/>
      <c r="H206" s="323" t="s">
        <v>1037</v>
      </c>
      <c r="I206" s="323"/>
      <c r="J206" s="323"/>
      <c r="K206" s="211"/>
    </row>
    <row r="207" spans="2:11" s="1" customFormat="1" ht="15" customHeight="1">
      <c r="B207" s="188"/>
      <c r="C207" s="165"/>
      <c r="D207" s="165"/>
      <c r="E207" s="165"/>
      <c r="F207" s="186"/>
      <c r="G207" s="165"/>
      <c r="H207" s="165"/>
      <c r="I207" s="165"/>
      <c r="J207" s="165"/>
      <c r="K207" s="211"/>
    </row>
    <row r="208" spans="2:11" s="1" customFormat="1" ht="15" customHeight="1">
      <c r="B208" s="188"/>
      <c r="C208" s="165" t="s">
        <v>978</v>
      </c>
      <c r="D208" s="165"/>
      <c r="E208" s="165"/>
      <c r="F208" s="186" t="s">
        <v>75</v>
      </c>
      <c r="G208" s="165"/>
      <c r="H208" s="323" t="s">
        <v>1038</v>
      </c>
      <c r="I208" s="323"/>
      <c r="J208" s="323"/>
      <c r="K208" s="211"/>
    </row>
    <row r="209" spans="2:11" s="1" customFormat="1" ht="15" customHeight="1">
      <c r="B209" s="188"/>
      <c r="C209" s="165"/>
      <c r="D209" s="165"/>
      <c r="E209" s="165"/>
      <c r="F209" s="186" t="s">
        <v>873</v>
      </c>
      <c r="G209" s="165"/>
      <c r="H209" s="323" t="s">
        <v>874</v>
      </c>
      <c r="I209" s="323"/>
      <c r="J209" s="323"/>
      <c r="K209" s="211"/>
    </row>
    <row r="210" spans="2:11" s="1" customFormat="1" ht="15" customHeight="1">
      <c r="B210" s="188"/>
      <c r="C210" s="165"/>
      <c r="D210" s="165"/>
      <c r="E210" s="165"/>
      <c r="F210" s="186" t="s">
        <v>871</v>
      </c>
      <c r="G210" s="165"/>
      <c r="H210" s="323" t="s">
        <v>1039</v>
      </c>
      <c r="I210" s="323"/>
      <c r="J210" s="323"/>
      <c r="K210" s="211"/>
    </row>
    <row r="211" spans="2:11" s="1" customFormat="1" ht="15" customHeight="1">
      <c r="B211" s="229"/>
      <c r="C211" s="165"/>
      <c r="D211" s="165"/>
      <c r="E211" s="165"/>
      <c r="F211" s="186" t="s">
        <v>875</v>
      </c>
      <c r="G211" s="224"/>
      <c r="H211" s="322" t="s">
        <v>876</v>
      </c>
      <c r="I211" s="322"/>
      <c r="J211" s="322"/>
      <c r="K211" s="230"/>
    </row>
    <row r="212" spans="2:11" s="1" customFormat="1" ht="15" customHeight="1">
      <c r="B212" s="229"/>
      <c r="C212" s="165"/>
      <c r="D212" s="165"/>
      <c r="E212" s="165"/>
      <c r="F212" s="186" t="s">
        <v>877</v>
      </c>
      <c r="G212" s="224"/>
      <c r="H212" s="322" t="s">
        <v>1040</v>
      </c>
      <c r="I212" s="322"/>
      <c r="J212" s="322"/>
      <c r="K212" s="230"/>
    </row>
    <row r="213" spans="2:11" s="1" customFormat="1" ht="15" customHeight="1">
      <c r="B213" s="229"/>
      <c r="C213" s="165"/>
      <c r="D213" s="165"/>
      <c r="E213" s="165"/>
      <c r="F213" s="186"/>
      <c r="G213" s="224"/>
      <c r="H213" s="215"/>
      <c r="I213" s="215"/>
      <c r="J213" s="215"/>
      <c r="K213" s="230"/>
    </row>
    <row r="214" spans="2:11" s="1" customFormat="1" ht="15" customHeight="1">
      <c r="B214" s="229"/>
      <c r="C214" s="165" t="s">
        <v>1002</v>
      </c>
      <c r="D214" s="165"/>
      <c r="E214" s="165"/>
      <c r="F214" s="186">
        <v>1</v>
      </c>
      <c r="G214" s="224"/>
      <c r="H214" s="322" t="s">
        <v>1041</v>
      </c>
      <c r="I214" s="322"/>
      <c r="J214" s="322"/>
      <c r="K214" s="230"/>
    </row>
    <row r="215" spans="2:11" s="1" customFormat="1" ht="15" customHeight="1">
      <c r="B215" s="229"/>
      <c r="C215" s="165"/>
      <c r="D215" s="165"/>
      <c r="E215" s="165"/>
      <c r="F215" s="186">
        <v>2</v>
      </c>
      <c r="G215" s="224"/>
      <c r="H215" s="322" t="s">
        <v>1042</v>
      </c>
      <c r="I215" s="322"/>
      <c r="J215" s="322"/>
      <c r="K215" s="230"/>
    </row>
    <row r="216" spans="2:11" s="1" customFormat="1" ht="15" customHeight="1">
      <c r="B216" s="229"/>
      <c r="C216" s="165"/>
      <c r="D216" s="165"/>
      <c r="E216" s="165"/>
      <c r="F216" s="186">
        <v>3</v>
      </c>
      <c r="G216" s="224"/>
      <c r="H216" s="322" t="s">
        <v>1043</v>
      </c>
      <c r="I216" s="322"/>
      <c r="J216" s="322"/>
      <c r="K216" s="230"/>
    </row>
    <row r="217" spans="2:11" s="1" customFormat="1" ht="15" customHeight="1">
      <c r="B217" s="229"/>
      <c r="C217" s="165"/>
      <c r="D217" s="165"/>
      <c r="E217" s="165"/>
      <c r="F217" s="186">
        <v>4</v>
      </c>
      <c r="G217" s="224"/>
      <c r="H217" s="322" t="s">
        <v>1044</v>
      </c>
      <c r="I217" s="322"/>
      <c r="J217" s="322"/>
      <c r="K217" s="230"/>
    </row>
    <row r="218" spans="2:11" s="1" customFormat="1" ht="12.75" customHeight="1">
      <c r="B218" s="231"/>
      <c r="C218" s="232"/>
      <c r="D218" s="232"/>
      <c r="E218" s="232"/>
      <c r="F218" s="232"/>
      <c r="G218" s="232"/>
      <c r="H218" s="232"/>
      <c r="I218" s="232"/>
      <c r="J218" s="232"/>
      <c r="K218" s="233"/>
    </row>
  </sheetData>
  <sheetProtection password="C7D2" sheet="1" objects="1" scenarios="1"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Horak</dc:creator>
  <cp:keywords/>
  <dc:description/>
  <cp:lastModifiedBy>szp@applet.cz</cp:lastModifiedBy>
  <dcterms:created xsi:type="dcterms:W3CDTF">2023-10-02T11:52:27Z</dcterms:created>
  <dcterms:modified xsi:type="dcterms:W3CDTF">2023-10-03T06:11:32Z</dcterms:modified>
  <cp:category/>
  <cp:version/>
  <cp:contentType/>
  <cp:contentStatus/>
</cp:coreProperties>
</file>